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ВМП" sheetId="1" r:id="rId1"/>
  </sheets>
  <externalReferences>
    <externalReference r:id="rId2"/>
    <externalReference r:id="rId3"/>
  </externalReferences>
  <definedNames>
    <definedName name="_xlnm._FilterDatabase" localSheetId="0" hidden="1">ВМП!$A$8:$AT$70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ВМП!$B:$C,ВМП!$5:$8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AQ70" i="1" l="1"/>
  <c r="AO70" i="1"/>
  <c r="AM70" i="1"/>
  <c r="AK70" i="1"/>
  <c r="AI70" i="1"/>
  <c r="AG70" i="1"/>
  <c r="AC70" i="1"/>
  <c r="AA70" i="1"/>
  <c r="Y70" i="1"/>
  <c r="W70" i="1"/>
  <c r="U70" i="1"/>
  <c r="S70" i="1"/>
  <c r="Q70" i="1"/>
  <c r="O70" i="1"/>
  <c r="M70" i="1"/>
  <c r="AS69" i="1"/>
  <c r="H69" i="1"/>
  <c r="AB69" i="1" s="1"/>
  <c r="AS68" i="1"/>
  <c r="H68" i="1"/>
  <c r="AF68" i="1" s="1"/>
  <c r="AS67" i="1"/>
  <c r="H67" i="1"/>
  <c r="AF67" i="1" s="1"/>
  <c r="AS66" i="1"/>
  <c r="H66" i="1"/>
  <c r="AJ66" i="1" s="1"/>
  <c r="AS65" i="1"/>
  <c r="H65" i="1"/>
  <c r="AF65" i="1" s="1"/>
  <c r="AS64" i="1"/>
  <c r="N64" i="1"/>
  <c r="J64" i="1"/>
  <c r="H64" i="1"/>
  <c r="AF64" i="1" s="1"/>
  <c r="K63" i="1"/>
  <c r="H63" i="1"/>
  <c r="AD63" i="1" s="1"/>
  <c r="AE62" i="1"/>
  <c r="AE70" i="1" s="1"/>
  <c r="K62" i="1"/>
  <c r="I62" i="1"/>
  <c r="H62" i="1"/>
  <c r="V62" i="1" s="1"/>
  <c r="AS61" i="1"/>
  <c r="H61" i="1"/>
  <c r="AF61" i="1" s="1"/>
  <c r="AS60" i="1"/>
  <c r="H60" i="1"/>
  <c r="AH60" i="1" s="1"/>
  <c r="H59" i="1"/>
  <c r="AS58" i="1"/>
  <c r="AJ58" i="1"/>
  <c r="AD58" i="1"/>
  <c r="T58" i="1"/>
  <c r="N58" i="1"/>
  <c r="L58" i="1"/>
  <c r="H58" i="1"/>
  <c r="AH58" i="1" s="1"/>
  <c r="AS57" i="1"/>
  <c r="R57" i="1"/>
  <c r="J57" i="1"/>
  <c r="H57" i="1"/>
  <c r="AH57" i="1" s="1"/>
  <c r="AS56" i="1"/>
  <c r="AN56" i="1"/>
  <c r="L56" i="1"/>
  <c r="H56" i="1"/>
  <c r="AS55" i="1"/>
  <c r="AR55" i="1"/>
  <c r="N55" i="1"/>
  <c r="L55" i="1"/>
  <c r="H55" i="1"/>
  <c r="AP55" i="1" s="1"/>
  <c r="AS54" i="1"/>
  <c r="H54" i="1"/>
  <c r="AR54" i="1" s="1"/>
  <c r="AS53" i="1"/>
  <c r="N53" i="1"/>
  <c r="L53" i="1"/>
  <c r="H53" i="1"/>
  <c r="AR53" i="1" s="1"/>
  <c r="AS52" i="1"/>
  <c r="H52" i="1"/>
  <c r="AN52" i="1" s="1"/>
  <c r="I51" i="1"/>
  <c r="AS51" i="1" s="1"/>
  <c r="H51" i="1"/>
  <c r="AN51" i="1" s="1"/>
  <c r="AS50" i="1"/>
  <c r="H50" i="1"/>
  <c r="AR50" i="1" s="1"/>
  <c r="I49" i="1"/>
  <c r="H49" i="1"/>
  <c r="AN49" i="1" s="1"/>
  <c r="AR48" i="1"/>
  <c r="AJ48" i="1"/>
  <c r="T48" i="1"/>
  <c r="J48" i="1"/>
  <c r="I48" i="1"/>
  <c r="AS48" i="1" s="1"/>
  <c r="H48" i="1"/>
  <c r="AP48" i="1" s="1"/>
  <c r="AS47" i="1"/>
  <c r="H47" i="1"/>
  <c r="AR47" i="1" s="1"/>
  <c r="T46" i="1"/>
  <c r="L46" i="1"/>
  <c r="I46" i="1"/>
  <c r="J46" i="1" s="1"/>
  <c r="H46" i="1"/>
  <c r="AN46" i="1" s="1"/>
  <c r="I45" i="1"/>
  <c r="H45" i="1"/>
  <c r="AL45" i="1" s="1"/>
  <c r="AS44" i="1"/>
  <c r="H44" i="1"/>
  <c r="AF44" i="1" s="1"/>
  <c r="AS43" i="1"/>
  <c r="P43" i="1"/>
  <c r="J43" i="1"/>
  <c r="H43" i="1"/>
  <c r="Z43" i="1" s="1"/>
  <c r="AS42" i="1"/>
  <c r="H42" i="1"/>
  <c r="AH42" i="1" s="1"/>
  <c r="AS41" i="1"/>
  <c r="H41" i="1"/>
  <c r="AH41" i="1" s="1"/>
  <c r="AS40" i="1"/>
  <c r="H40" i="1"/>
  <c r="AH40" i="1" s="1"/>
  <c r="AS39" i="1"/>
  <c r="R39" i="1"/>
  <c r="P39" i="1"/>
  <c r="H39" i="1"/>
  <c r="AH39" i="1" s="1"/>
  <c r="AS38" i="1"/>
  <c r="H38" i="1"/>
  <c r="AH38" i="1" s="1"/>
  <c r="I37" i="1"/>
  <c r="AS37" i="1" s="1"/>
  <c r="H37" i="1"/>
  <c r="AJ37" i="1" s="1"/>
  <c r="AS36" i="1"/>
  <c r="H36" i="1"/>
  <c r="AJ36" i="1" s="1"/>
  <c r="AS35" i="1"/>
  <c r="H35" i="1"/>
  <c r="AJ35" i="1" s="1"/>
  <c r="AS34" i="1"/>
  <c r="H34" i="1"/>
  <c r="AF34" i="1" s="1"/>
  <c r="AS33" i="1"/>
  <c r="P33" i="1"/>
  <c r="N33" i="1"/>
  <c r="H33" i="1"/>
  <c r="AB33" i="1" s="1"/>
  <c r="AS32" i="1"/>
  <c r="Z32" i="1"/>
  <c r="P32" i="1"/>
  <c r="H32" i="1"/>
  <c r="AS31" i="1"/>
  <c r="X31" i="1"/>
  <c r="J31" i="1"/>
  <c r="H31" i="1"/>
  <c r="AJ31" i="1" s="1"/>
  <c r="AS30" i="1"/>
  <c r="H30" i="1"/>
  <c r="R30" i="1" s="1"/>
  <c r="AS29" i="1"/>
  <c r="H29" i="1"/>
  <c r="AJ29" i="1" s="1"/>
  <c r="AT28" i="1"/>
  <c r="AS28" i="1"/>
  <c r="H28" i="1"/>
  <c r="AS27" i="1"/>
  <c r="H27" i="1"/>
  <c r="AH27" i="1" s="1"/>
  <c r="AS26" i="1"/>
  <c r="N26" i="1"/>
  <c r="J26" i="1"/>
  <c r="H26" i="1"/>
  <c r="AH26" i="1" s="1"/>
  <c r="AS25" i="1"/>
  <c r="H25" i="1"/>
  <c r="AH25" i="1" s="1"/>
  <c r="AS24" i="1"/>
  <c r="H24" i="1"/>
  <c r="AH24" i="1" s="1"/>
  <c r="AS23" i="1"/>
  <c r="H23" i="1"/>
  <c r="AS22" i="1"/>
  <c r="J22" i="1"/>
  <c r="H22" i="1"/>
  <c r="AH22" i="1" s="1"/>
  <c r="AS21" i="1"/>
  <c r="H21" i="1"/>
  <c r="Z21" i="1" s="1"/>
  <c r="AS20" i="1"/>
  <c r="H20" i="1"/>
  <c r="AF20" i="1" s="1"/>
  <c r="AS19" i="1"/>
  <c r="H19" i="1"/>
  <c r="AH19" i="1" s="1"/>
  <c r="AS18" i="1"/>
  <c r="H18" i="1"/>
  <c r="AH18" i="1" s="1"/>
  <c r="AS17" i="1"/>
  <c r="X17" i="1"/>
  <c r="P17" i="1"/>
  <c r="H17" i="1"/>
  <c r="Z17" i="1" s="1"/>
  <c r="AS16" i="1"/>
  <c r="H16" i="1"/>
  <c r="L16" i="1" s="1"/>
  <c r="I15" i="1"/>
  <c r="I70" i="1" s="1"/>
  <c r="H15" i="1"/>
  <c r="AD15" i="1" s="1"/>
  <c r="AS14" i="1"/>
  <c r="H14" i="1"/>
  <c r="AF14" i="1" s="1"/>
  <c r="AS13" i="1"/>
  <c r="H13" i="1"/>
  <c r="AF13" i="1" s="1"/>
  <c r="AS12" i="1"/>
  <c r="H12" i="1"/>
  <c r="P12" i="1" s="1"/>
  <c r="AS11" i="1"/>
  <c r="H11" i="1"/>
  <c r="J11" i="1" s="1"/>
  <c r="AS10" i="1"/>
  <c r="H10" i="1"/>
  <c r="AH10" i="1" s="1"/>
  <c r="C9" i="1"/>
  <c r="D9" i="1" s="1"/>
  <c r="E9" i="1" s="1"/>
  <c r="F9" i="1" s="1"/>
  <c r="G9" i="1" s="1"/>
  <c r="H9" i="1" s="1"/>
  <c r="I9" i="1" s="1"/>
  <c r="J9" i="1" s="1"/>
  <c r="K9" i="1" s="1"/>
  <c r="L9" i="1" s="1"/>
  <c r="M9" i="1" s="1"/>
  <c r="N9" i="1" s="1"/>
  <c r="O9" i="1" s="1"/>
  <c r="P9" i="1" s="1"/>
  <c r="Q9" i="1" s="1"/>
  <c r="R9" i="1" s="1"/>
  <c r="S9" i="1" s="1"/>
  <c r="T9" i="1" s="1"/>
  <c r="U9" i="1" s="1"/>
  <c r="V9" i="1" s="1"/>
  <c r="W9" i="1" s="1"/>
  <c r="X9" i="1" s="1"/>
  <c r="Y9" i="1" s="1"/>
  <c r="Z9" i="1" s="1"/>
  <c r="AA9" i="1" s="1"/>
  <c r="AB9" i="1" s="1"/>
  <c r="AC9" i="1" s="1"/>
  <c r="AD9" i="1" s="1"/>
  <c r="AE9" i="1" s="1"/>
  <c r="AF9" i="1" s="1"/>
  <c r="AG9" i="1" s="1"/>
  <c r="AH9" i="1" s="1"/>
  <c r="AI9" i="1" s="1"/>
  <c r="AJ9" i="1" s="1"/>
  <c r="AK9" i="1" s="1"/>
  <c r="AL9" i="1" s="1"/>
  <c r="AM9" i="1" s="1"/>
  <c r="AN9" i="1" s="1"/>
  <c r="AO9" i="1" s="1"/>
  <c r="AP9" i="1" s="1"/>
  <c r="AQ9" i="1" s="1"/>
  <c r="AR9" i="1" s="1"/>
  <c r="AS9" i="1" s="1"/>
  <c r="AT9" i="1" s="1"/>
  <c r="N12" i="1" l="1"/>
  <c r="N13" i="1"/>
  <c r="N14" i="1"/>
  <c r="AH17" i="1"/>
  <c r="X22" i="1"/>
  <c r="N25" i="1"/>
  <c r="AD30" i="1"/>
  <c r="V12" i="1"/>
  <c r="Z13" i="1"/>
  <c r="Z14" i="1"/>
  <c r="P15" i="1"/>
  <c r="N17" i="1"/>
  <c r="P24" i="1"/>
  <c r="X26" i="1"/>
  <c r="AJ33" i="1"/>
  <c r="L34" i="1"/>
  <c r="Z34" i="1"/>
  <c r="P41" i="1"/>
  <c r="AH43" i="1"/>
  <c r="N44" i="1"/>
  <c r="J45" i="1"/>
  <c r="AF45" i="1"/>
  <c r="AJ46" i="1"/>
  <c r="Z48" i="1"/>
  <c r="J49" i="1"/>
  <c r="AF49" i="1"/>
  <c r="AB53" i="1"/>
  <c r="AB55" i="1"/>
  <c r="AB58" i="1"/>
  <c r="J61" i="1"/>
  <c r="AD61" i="1"/>
  <c r="Z64" i="1"/>
  <c r="P67" i="1"/>
  <c r="Z26" i="1"/>
  <c r="N34" i="1"/>
  <c r="AD34" i="1"/>
  <c r="R41" i="1"/>
  <c r="AJ43" i="1"/>
  <c r="V44" i="1"/>
  <c r="L45" i="1"/>
  <c r="AH45" i="1"/>
  <c r="AS46" i="1"/>
  <c r="L49" i="1"/>
  <c r="AH49" i="1"/>
  <c r="AD53" i="1"/>
  <c r="AD55" i="1"/>
  <c r="L61" i="1"/>
  <c r="AH61" i="1"/>
  <c r="AD64" i="1"/>
  <c r="T34" i="1"/>
  <c r="AH34" i="1"/>
  <c r="T45" i="1"/>
  <c r="AP45" i="1"/>
  <c r="T49" i="1"/>
  <c r="AR49" i="1"/>
  <c r="T61" i="1"/>
  <c r="J34" i="1"/>
  <c r="V34" i="1"/>
  <c r="AJ34" i="1"/>
  <c r="X45" i="1"/>
  <c r="AR45" i="1"/>
  <c r="X49" i="1"/>
  <c r="V61" i="1"/>
  <c r="AD12" i="1"/>
  <c r="J13" i="1"/>
  <c r="T13" i="1"/>
  <c r="AD13" i="1"/>
  <c r="J14" i="1"/>
  <c r="T14" i="1"/>
  <c r="AD14" i="1"/>
  <c r="T15" i="1"/>
  <c r="AF15" i="1"/>
  <c r="J18" i="1"/>
  <c r="X18" i="1"/>
  <c r="P20" i="1"/>
  <c r="N21" i="1"/>
  <c r="AH21" i="1"/>
  <c r="N22" i="1"/>
  <c r="Z22" i="1"/>
  <c r="Z24" i="1"/>
  <c r="P25" i="1"/>
  <c r="P26" i="1"/>
  <c r="AF26" i="1"/>
  <c r="AJ30" i="1"/>
  <c r="L31" i="1"/>
  <c r="Z31" i="1"/>
  <c r="X33" i="1"/>
  <c r="R34" i="1"/>
  <c r="AB34" i="1"/>
  <c r="N36" i="1"/>
  <c r="L38" i="1"/>
  <c r="AB38" i="1"/>
  <c r="AF39" i="1"/>
  <c r="L40" i="1"/>
  <c r="AB40" i="1"/>
  <c r="AF41" i="1"/>
  <c r="L42" i="1"/>
  <c r="AB42" i="1"/>
  <c r="R43" i="1"/>
  <c r="P45" i="1"/>
  <c r="Z45" i="1"/>
  <c r="AJ45" i="1"/>
  <c r="AB46" i="1"/>
  <c r="L47" i="1"/>
  <c r="AB47" i="1"/>
  <c r="L48" i="1"/>
  <c r="AB48" i="1"/>
  <c r="P49" i="1"/>
  <c r="Z49" i="1"/>
  <c r="AJ49" i="1"/>
  <c r="T53" i="1"/>
  <c r="AJ53" i="1"/>
  <c r="L54" i="1"/>
  <c r="AB54" i="1"/>
  <c r="T55" i="1"/>
  <c r="AJ55" i="1"/>
  <c r="V58" i="1"/>
  <c r="AR58" i="1"/>
  <c r="N61" i="1"/>
  <c r="Z61" i="1"/>
  <c r="AJ61" i="1"/>
  <c r="J62" i="1"/>
  <c r="N63" i="1"/>
  <c r="AH63" i="1"/>
  <c r="R64" i="1"/>
  <c r="AH64" i="1"/>
  <c r="J65" i="1"/>
  <c r="T65" i="1"/>
  <c r="AD65" i="1"/>
  <c r="T67" i="1"/>
  <c r="J68" i="1"/>
  <c r="T68" i="1"/>
  <c r="AD68" i="1"/>
  <c r="AR12" i="1"/>
  <c r="L13" i="1"/>
  <c r="V13" i="1"/>
  <c r="AH13" i="1"/>
  <c r="L14" i="1"/>
  <c r="V14" i="1"/>
  <c r="AH14" i="1"/>
  <c r="L15" i="1"/>
  <c r="X15" i="1"/>
  <c r="AH15" i="1"/>
  <c r="N18" i="1"/>
  <c r="Z18" i="1"/>
  <c r="Z20" i="1"/>
  <c r="P21" i="1"/>
  <c r="P22" i="1"/>
  <c r="AF22" i="1"/>
  <c r="X25" i="1"/>
  <c r="V26" i="1"/>
  <c r="P31" i="1"/>
  <c r="AF31" i="1"/>
  <c r="T36" i="1"/>
  <c r="N38" i="1"/>
  <c r="AD38" i="1"/>
  <c r="N40" i="1"/>
  <c r="AD40" i="1"/>
  <c r="N42" i="1"/>
  <c r="AD42" i="1"/>
  <c r="R45" i="1"/>
  <c r="AB45" i="1"/>
  <c r="AN45" i="1"/>
  <c r="N47" i="1"/>
  <c r="AD47" i="1"/>
  <c r="R48" i="1"/>
  <c r="AH48" i="1"/>
  <c r="R49" i="1"/>
  <c r="AB49" i="1"/>
  <c r="AP49" i="1"/>
  <c r="V53" i="1"/>
  <c r="AL53" i="1"/>
  <c r="N54" i="1"/>
  <c r="AD54" i="1"/>
  <c r="V55" i="1"/>
  <c r="AL55" i="1"/>
  <c r="AT56" i="1"/>
  <c r="R61" i="1"/>
  <c r="AB61" i="1"/>
  <c r="AR61" i="1"/>
  <c r="AJ62" i="1"/>
  <c r="R63" i="1"/>
  <c r="V64" i="1"/>
  <c r="AR64" i="1"/>
  <c r="L65" i="1"/>
  <c r="V65" i="1"/>
  <c r="AH65" i="1"/>
  <c r="L68" i="1"/>
  <c r="V68" i="1"/>
  <c r="AH68" i="1"/>
  <c r="Z15" i="1"/>
  <c r="P18" i="1"/>
  <c r="AF18" i="1"/>
  <c r="X21" i="1"/>
  <c r="V22" i="1"/>
  <c r="Z25" i="1"/>
  <c r="T31" i="1"/>
  <c r="AH31" i="1"/>
  <c r="AD36" i="1"/>
  <c r="T38" i="1"/>
  <c r="AJ38" i="1"/>
  <c r="T40" i="1"/>
  <c r="AJ40" i="1"/>
  <c r="T42" i="1"/>
  <c r="AJ42" i="1"/>
  <c r="T47" i="1"/>
  <c r="AJ47" i="1"/>
  <c r="T54" i="1"/>
  <c r="AJ54" i="1"/>
  <c r="R62" i="1"/>
  <c r="Z63" i="1"/>
  <c r="N65" i="1"/>
  <c r="Z65" i="1"/>
  <c r="AJ65" i="1"/>
  <c r="N68" i="1"/>
  <c r="Z68" i="1"/>
  <c r="AJ68" i="1"/>
  <c r="R13" i="1"/>
  <c r="AB13" i="1"/>
  <c r="R14" i="1"/>
  <c r="AB14" i="1"/>
  <c r="R15" i="1"/>
  <c r="AB15" i="1"/>
  <c r="V18" i="1"/>
  <c r="V38" i="1"/>
  <c r="AR38" i="1"/>
  <c r="V40" i="1"/>
  <c r="AR40" i="1"/>
  <c r="V42" i="1"/>
  <c r="AR42" i="1"/>
  <c r="V47" i="1"/>
  <c r="AN47" i="1"/>
  <c r="V54" i="1"/>
  <c r="AL54" i="1"/>
  <c r="AB62" i="1"/>
  <c r="R65" i="1"/>
  <c r="AB65" i="1"/>
  <c r="R68" i="1"/>
  <c r="AB68" i="1"/>
  <c r="X10" i="1"/>
  <c r="AF10" i="1"/>
  <c r="R19" i="1"/>
  <c r="AB23" i="1"/>
  <c r="T23" i="1"/>
  <c r="L23" i="1"/>
  <c r="AD23" i="1"/>
  <c r="Z10" i="1"/>
  <c r="J15" i="1"/>
  <c r="AB16" i="1"/>
  <c r="J19" i="1"/>
  <c r="AF19" i="1"/>
  <c r="R20" i="1"/>
  <c r="J23" i="1"/>
  <c r="AF23" i="1"/>
  <c r="AD24" i="1"/>
  <c r="T29" i="1"/>
  <c r="AJ32" i="1"/>
  <c r="AB32" i="1"/>
  <c r="T32" i="1"/>
  <c r="L32" i="1"/>
  <c r="R32" i="1"/>
  <c r="J35" i="1"/>
  <c r="L10" i="1"/>
  <c r="AB10" i="1"/>
  <c r="AF11" i="1"/>
  <c r="AT11" i="1" s="1"/>
  <c r="J12" i="1"/>
  <c r="R12" i="1"/>
  <c r="Z12" i="1"/>
  <c r="AH12" i="1"/>
  <c r="AS15" i="1"/>
  <c r="N16" i="1"/>
  <c r="V16" i="1"/>
  <c r="AF16" i="1"/>
  <c r="AB17" i="1"/>
  <c r="T17" i="1"/>
  <c r="L17" i="1"/>
  <c r="R17" i="1"/>
  <c r="AD17" i="1"/>
  <c r="N19" i="1"/>
  <c r="X19" i="1"/>
  <c r="J20" i="1"/>
  <c r="V20" i="1"/>
  <c r="AB21" i="1"/>
  <c r="T21" i="1"/>
  <c r="L21" i="1"/>
  <c r="R21" i="1"/>
  <c r="AD21" i="1"/>
  <c r="N23" i="1"/>
  <c r="X23" i="1"/>
  <c r="AH23" i="1"/>
  <c r="J24" i="1"/>
  <c r="V24" i="1"/>
  <c r="AF24" i="1"/>
  <c r="AB25" i="1"/>
  <c r="T25" i="1"/>
  <c r="L25" i="1"/>
  <c r="R25" i="1"/>
  <c r="AD25" i="1"/>
  <c r="N27" i="1"/>
  <c r="X27" i="1"/>
  <c r="L29" i="1"/>
  <c r="X29" i="1"/>
  <c r="AH29" i="1"/>
  <c r="J32" i="1"/>
  <c r="V32" i="1"/>
  <c r="AF32" i="1"/>
  <c r="AH33" i="1"/>
  <c r="Z33" i="1"/>
  <c r="R33" i="1"/>
  <c r="J33" i="1"/>
  <c r="T33" i="1"/>
  <c r="AD33" i="1"/>
  <c r="L35" i="1"/>
  <c r="X35" i="1"/>
  <c r="AH35" i="1"/>
  <c r="AH36" i="1"/>
  <c r="Z36" i="1"/>
  <c r="R36" i="1"/>
  <c r="J36" i="1"/>
  <c r="AF36" i="1"/>
  <c r="X36" i="1"/>
  <c r="P36" i="1"/>
  <c r="V36" i="1"/>
  <c r="AR36" i="1"/>
  <c r="AR39" i="1"/>
  <c r="AD39" i="1"/>
  <c r="V39" i="1"/>
  <c r="N39" i="1"/>
  <c r="AJ39" i="1"/>
  <c r="AB39" i="1"/>
  <c r="T39" i="1"/>
  <c r="L39" i="1"/>
  <c r="X39" i="1"/>
  <c r="AR41" i="1"/>
  <c r="AD41" i="1"/>
  <c r="V41" i="1"/>
  <c r="N41" i="1"/>
  <c r="AJ41" i="1"/>
  <c r="AB41" i="1"/>
  <c r="T41" i="1"/>
  <c r="L41" i="1"/>
  <c r="X41" i="1"/>
  <c r="AF43" i="1"/>
  <c r="V43" i="1"/>
  <c r="N43" i="1"/>
  <c r="AR43" i="1"/>
  <c r="AB43" i="1"/>
  <c r="T43" i="1"/>
  <c r="L43" i="1"/>
  <c r="X43" i="1"/>
  <c r="P10" i="1"/>
  <c r="Z16" i="1"/>
  <c r="AB19" i="1"/>
  <c r="T19" i="1"/>
  <c r="L19" i="1"/>
  <c r="AB27" i="1"/>
  <c r="T27" i="1"/>
  <c r="L27" i="1"/>
  <c r="J10" i="1"/>
  <c r="X12" i="1"/>
  <c r="AF12" i="1"/>
  <c r="T16" i="1"/>
  <c r="AB20" i="1"/>
  <c r="T20" i="1"/>
  <c r="L20" i="1"/>
  <c r="AD20" i="1"/>
  <c r="V23" i="1"/>
  <c r="R24" i="1"/>
  <c r="J27" i="1"/>
  <c r="V27" i="1"/>
  <c r="J29" i="1"/>
  <c r="AF29" i="1"/>
  <c r="AF35" i="1"/>
  <c r="J37" i="1"/>
  <c r="AT37" i="1" s="1"/>
  <c r="T10" i="1"/>
  <c r="N10" i="1"/>
  <c r="V10" i="1"/>
  <c r="AD10" i="1"/>
  <c r="L12" i="1"/>
  <c r="T12" i="1"/>
  <c r="AB12" i="1"/>
  <c r="AL12" i="1"/>
  <c r="P13" i="1"/>
  <c r="X13" i="1"/>
  <c r="P14" i="1"/>
  <c r="X14" i="1"/>
  <c r="N15" i="1"/>
  <c r="V15" i="1"/>
  <c r="P16" i="1"/>
  <c r="X16" i="1"/>
  <c r="AH16" i="1"/>
  <c r="J17" i="1"/>
  <c r="V17" i="1"/>
  <c r="AF17" i="1"/>
  <c r="AB18" i="1"/>
  <c r="T18" i="1"/>
  <c r="L18" i="1"/>
  <c r="R18" i="1"/>
  <c r="AD18" i="1"/>
  <c r="P19" i="1"/>
  <c r="Z19" i="1"/>
  <c r="N20" i="1"/>
  <c r="X20" i="1"/>
  <c r="AH20" i="1"/>
  <c r="J21" i="1"/>
  <c r="V21" i="1"/>
  <c r="AF21" i="1"/>
  <c r="AB22" i="1"/>
  <c r="T22" i="1"/>
  <c r="L22" i="1"/>
  <c r="R22" i="1"/>
  <c r="AD22" i="1"/>
  <c r="P23" i="1"/>
  <c r="Z23" i="1"/>
  <c r="N24" i="1"/>
  <c r="X24" i="1"/>
  <c r="J25" i="1"/>
  <c r="V25" i="1"/>
  <c r="AF25" i="1"/>
  <c r="AB26" i="1"/>
  <c r="T26" i="1"/>
  <c r="L26" i="1"/>
  <c r="R26" i="1"/>
  <c r="AD26" i="1"/>
  <c r="P27" i="1"/>
  <c r="Z27" i="1"/>
  <c r="P29" i="1"/>
  <c r="Z29" i="1"/>
  <c r="J30" i="1"/>
  <c r="AT30" i="1" s="1"/>
  <c r="AD31" i="1"/>
  <c r="V31" i="1"/>
  <c r="N31" i="1"/>
  <c r="R31" i="1"/>
  <c r="AB31" i="1"/>
  <c r="N32" i="1"/>
  <c r="X32" i="1"/>
  <c r="AH32" i="1"/>
  <c r="L33" i="1"/>
  <c r="V33" i="1"/>
  <c r="AF33" i="1"/>
  <c r="P35" i="1"/>
  <c r="Z35" i="1"/>
  <c r="L36" i="1"/>
  <c r="AB36" i="1"/>
  <c r="J39" i="1"/>
  <c r="Z39" i="1"/>
  <c r="J41" i="1"/>
  <c r="Z41" i="1"/>
  <c r="R16" i="1"/>
  <c r="AD19" i="1"/>
  <c r="R23" i="1"/>
  <c r="R27" i="1"/>
  <c r="AD27" i="1"/>
  <c r="AD29" i="1"/>
  <c r="V29" i="1"/>
  <c r="N29" i="1"/>
  <c r="R29" i="1"/>
  <c r="AB29" i="1"/>
  <c r="AR35" i="1"/>
  <c r="AD35" i="1"/>
  <c r="V35" i="1"/>
  <c r="N35" i="1"/>
  <c r="R35" i="1"/>
  <c r="AB35" i="1"/>
  <c r="R10" i="1"/>
  <c r="V19" i="1"/>
  <c r="AB24" i="1"/>
  <c r="T24" i="1"/>
  <c r="L24" i="1"/>
  <c r="AF27" i="1"/>
  <c r="AD32" i="1"/>
  <c r="T35" i="1"/>
  <c r="P38" i="1"/>
  <c r="X38" i="1"/>
  <c r="AF38" i="1"/>
  <c r="P40" i="1"/>
  <c r="X40" i="1"/>
  <c r="AF40" i="1"/>
  <c r="P42" i="1"/>
  <c r="X42" i="1"/>
  <c r="AF42" i="1"/>
  <c r="J44" i="1"/>
  <c r="R44" i="1"/>
  <c r="Z44" i="1"/>
  <c r="AH44" i="1"/>
  <c r="P46" i="1"/>
  <c r="X46" i="1"/>
  <c r="AF46" i="1"/>
  <c r="AP46" i="1"/>
  <c r="P47" i="1"/>
  <c r="X47" i="1"/>
  <c r="AF47" i="1"/>
  <c r="AP47" i="1"/>
  <c r="N48" i="1"/>
  <c r="V48" i="1"/>
  <c r="AD48" i="1"/>
  <c r="AN48" i="1"/>
  <c r="AS49" i="1"/>
  <c r="L50" i="1"/>
  <c r="T50" i="1"/>
  <c r="AB50" i="1"/>
  <c r="AJ50" i="1"/>
  <c r="J51" i="1"/>
  <c r="R51" i="1"/>
  <c r="Z51" i="1"/>
  <c r="AH51" i="1"/>
  <c r="AR51" i="1"/>
  <c r="L52" i="1"/>
  <c r="AT52" i="1" s="1"/>
  <c r="P53" i="1"/>
  <c r="X53" i="1"/>
  <c r="AF53" i="1"/>
  <c r="AN53" i="1"/>
  <c r="P54" i="1"/>
  <c r="X54" i="1"/>
  <c r="AF54" i="1"/>
  <c r="AN54" i="1"/>
  <c r="P55" i="1"/>
  <c r="X55" i="1"/>
  <c r="AF55" i="1"/>
  <c r="AN55" i="1"/>
  <c r="L57" i="1"/>
  <c r="T57" i="1"/>
  <c r="AB57" i="1"/>
  <c r="AJ57" i="1"/>
  <c r="P58" i="1"/>
  <c r="X58" i="1"/>
  <c r="AF58" i="1"/>
  <c r="J60" i="1"/>
  <c r="R60" i="1"/>
  <c r="Z60" i="1"/>
  <c r="AJ60" i="1"/>
  <c r="K70" i="1"/>
  <c r="T62" i="1"/>
  <c r="AD62" i="1"/>
  <c r="AS62" i="1"/>
  <c r="L66" i="1"/>
  <c r="AB66" i="1"/>
  <c r="AD67" i="1"/>
  <c r="V67" i="1"/>
  <c r="N67" i="1"/>
  <c r="AJ67" i="1"/>
  <c r="AH67" i="1"/>
  <c r="Z67" i="1"/>
  <c r="R67" i="1"/>
  <c r="J67" i="1"/>
  <c r="X67" i="1"/>
  <c r="P34" i="1"/>
  <c r="X34" i="1"/>
  <c r="J38" i="1"/>
  <c r="R38" i="1"/>
  <c r="Z38" i="1"/>
  <c r="J40" i="1"/>
  <c r="R40" i="1"/>
  <c r="Z40" i="1"/>
  <c r="J42" i="1"/>
  <c r="R42" i="1"/>
  <c r="Z42" i="1"/>
  <c r="L44" i="1"/>
  <c r="T44" i="1"/>
  <c r="AB44" i="1"/>
  <c r="AJ44" i="1"/>
  <c r="N45" i="1"/>
  <c r="V45" i="1"/>
  <c r="AD45" i="1"/>
  <c r="AS45" i="1"/>
  <c r="R46" i="1"/>
  <c r="Z46" i="1"/>
  <c r="AH46" i="1"/>
  <c r="AR46" i="1"/>
  <c r="J47" i="1"/>
  <c r="R47" i="1"/>
  <c r="Z47" i="1"/>
  <c r="AH47" i="1"/>
  <c r="P48" i="1"/>
  <c r="X48" i="1"/>
  <c r="AF48" i="1"/>
  <c r="N49" i="1"/>
  <c r="V49" i="1"/>
  <c r="AD49" i="1"/>
  <c r="N50" i="1"/>
  <c r="V50" i="1"/>
  <c r="AD50" i="1"/>
  <c r="AN50" i="1"/>
  <c r="L51" i="1"/>
  <c r="T51" i="1"/>
  <c r="AB51" i="1"/>
  <c r="AJ51" i="1"/>
  <c r="J53" i="1"/>
  <c r="R53" i="1"/>
  <c r="Z53" i="1"/>
  <c r="AH53" i="1"/>
  <c r="J54" i="1"/>
  <c r="R54" i="1"/>
  <c r="Z54" i="1"/>
  <c r="AH54" i="1"/>
  <c r="J55" i="1"/>
  <c r="R55" i="1"/>
  <c r="Z55" i="1"/>
  <c r="AH55" i="1"/>
  <c r="N57" i="1"/>
  <c r="V57" i="1"/>
  <c r="AD57" i="1"/>
  <c r="AR57" i="1"/>
  <c r="J58" i="1"/>
  <c r="R58" i="1"/>
  <c r="Z58" i="1"/>
  <c r="L60" i="1"/>
  <c r="T60" i="1"/>
  <c r="AB60" i="1"/>
  <c r="L62" i="1"/>
  <c r="AJ63" i="1"/>
  <c r="AB63" i="1"/>
  <c r="T63" i="1"/>
  <c r="AF63" i="1"/>
  <c r="X63" i="1"/>
  <c r="P63" i="1"/>
  <c r="J63" i="1"/>
  <c r="V63" i="1"/>
  <c r="AR63" i="1"/>
  <c r="P66" i="1"/>
  <c r="AF66" i="1"/>
  <c r="L67" i="1"/>
  <c r="AB67" i="1"/>
  <c r="AD44" i="1"/>
  <c r="AR44" i="1"/>
  <c r="P50" i="1"/>
  <c r="X50" i="1"/>
  <c r="AF50" i="1"/>
  <c r="AP50" i="1"/>
  <c r="N51" i="1"/>
  <c r="V51" i="1"/>
  <c r="AD51" i="1"/>
  <c r="AL51" i="1"/>
  <c r="P57" i="1"/>
  <c r="X57" i="1"/>
  <c r="AF57" i="1"/>
  <c r="N60" i="1"/>
  <c r="V60" i="1"/>
  <c r="AD60" i="1"/>
  <c r="AH62" i="1"/>
  <c r="AR62" i="1"/>
  <c r="X62" i="1"/>
  <c r="P62" i="1"/>
  <c r="N62" i="1"/>
  <c r="Z62" i="1"/>
  <c r="AF62" i="1"/>
  <c r="L63" i="1"/>
  <c r="AS63" i="1"/>
  <c r="T66" i="1"/>
  <c r="P44" i="1"/>
  <c r="X44" i="1"/>
  <c r="N46" i="1"/>
  <c r="V46" i="1"/>
  <c r="AD46" i="1"/>
  <c r="J50" i="1"/>
  <c r="R50" i="1"/>
  <c r="Z50" i="1"/>
  <c r="AH50" i="1"/>
  <c r="P51" i="1"/>
  <c r="X51" i="1"/>
  <c r="AF51" i="1"/>
  <c r="Z57" i="1"/>
  <c r="P60" i="1"/>
  <c r="X60" i="1"/>
  <c r="AF60" i="1"/>
  <c r="AH66" i="1"/>
  <c r="Z66" i="1"/>
  <c r="R66" i="1"/>
  <c r="J66" i="1"/>
  <c r="AR66" i="1"/>
  <c r="AD66" i="1"/>
  <c r="V66" i="1"/>
  <c r="N66" i="1"/>
  <c r="X66" i="1"/>
  <c r="N69" i="1"/>
  <c r="V69" i="1"/>
  <c r="AF69" i="1"/>
  <c r="P61" i="1"/>
  <c r="X61" i="1"/>
  <c r="L64" i="1"/>
  <c r="T64" i="1"/>
  <c r="AB64" i="1"/>
  <c r="AJ64" i="1"/>
  <c r="P65" i="1"/>
  <c r="X65" i="1"/>
  <c r="P68" i="1"/>
  <c r="X68" i="1"/>
  <c r="P69" i="1"/>
  <c r="X69" i="1"/>
  <c r="AH69" i="1"/>
  <c r="R69" i="1"/>
  <c r="Z69" i="1"/>
  <c r="AJ69" i="1"/>
  <c r="P64" i="1"/>
  <c r="X64" i="1"/>
  <c r="L69" i="1"/>
  <c r="T69" i="1"/>
  <c r="AT49" i="1" l="1"/>
  <c r="AT13" i="1"/>
  <c r="AT61" i="1"/>
  <c r="AT14" i="1"/>
  <c r="AT64" i="1"/>
  <c r="AT40" i="1"/>
  <c r="AT63" i="1"/>
  <c r="AT42" i="1"/>
  <c r="AT12" i="1"/>
  <c r="AT68" i="1"/>
  <c r="AT44" i="1"/>
  <c r="AT47" i="1"/>
  <c r="AT26" i="1"/>
  <c r="AT22" i="1"/>
  <c r="AT20" i="1"/>
  <c r="AT36" i="1"/>
  <c r="AT21" i="1"/>
  <c r="AR70" i="1"/>
  <c r="AS70" i="1"/>
  <c r="AT58" i="1"/>
  <c r="AT55" i="1"/>
  <c r="AT54" i="1"/>
  <c r="AT53" i="1"/>
  <c r="AN70" i="1"/>
  <c r="AP70" i="1"/>
  <c r="AT38" i="1"/>
  <c r="AT18" i="1"/>
  <c r="AT25" i="1"/>
  <c r="AT17" i="1"/>
  <c r="AT65" i="1"/>
  <c r="AH70" i="1"/>
  <c r="AT57" i="1"/>
  <c r="AT69" i="1"/>
  <c r="AT46" i="1"/>
  <c r="AT67" i="1"/>
  <c r="AT35" i="1"/>
  <c r="N70" i="1"/>
  <c r="AT10" i="1"/>
  <c r="AT33" i="1"/>
  <c r="Z70" i="1"/>
  <c r="AJ70" i="1"/>
  <c r="AT62" i="1"/>
  <c r="AT45" i="1"/>
  <c r="R70" i="1"/>
  <c r="AT32" i="1"/>
  <c r="AT24" i="1"/>
  <c r="AT15" i="1"/>
  <c r="T70" i="1"/>
  <c r="J70" i="1"/>
  <c r="P70" i="1"/>
  <c r="AT39" i="1"/>
  <c r="AT48" i="1"/>
  <c r="AT29" i="1"/>
  <c r="AL70" i="1"/>
  <c r="AD70" i="1"/>
  <c r="AT43" i="1"/>
  <c r="AT34" i="1"/>
  <c r="AT23" i="1"/>
  <c r="AF70" i="1"/>
  <c r="AT66" i="1"/>
  <c r="V70" i="1"/>
  <c r="AT41" i="1"/>
  <c r="AT27" i="1"/>
  <c r="AT19" i="1"/>
  <c r="AT16" i="1"/>
  <c r="AB70" i="1"/>
  <c r="X70" i="1"/>
  <c r="AT51" i="1"/>
  <c r="AT50" i="1"/>
  <c r="AT60" i="1"/>
  <c r="AT31" i="1"/>
  <c r="L70" i="1"/>
  <c r="AT70" i="1" l="1"/>
</calcChain>
</file>

<file path=xl/comments1.xml><?xml version="1.0" encoding="utf-8"?>
<comments xmlns="http://schemas.openxmlformats.org/spreadsheetml/2006/main">
  <authors>
    <author>Солод Ольга Геннадьевна</author>
  </authors>
  <commentList>
    <comment ref="AE62" authorId="0">
      <text>
        <r>
          <rPr>
            <b/>
            <sz val="9"/>
            <color indexed="81"/>
            <rFont val="Tahoma"/>
            <family val="2"/>
            <charset val="204"/>
          </rPr>
          <t>Ссогласовано с Рыбак 21.01.22. пришлет письмо 24.01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<sst xmlns="http://schemas.openxmlformats.org/spreadsheetml/2006/main" count="189" uniqueCount="136">
  <si>
    <t>Объемы медицинской помощи по территориальной программе обязательного медицинского страхования на 2022 год по методам  высокотехнологичной медицинской помощи, финансовое обеспечение которых осуществляетсяза счет средств ОМС (застрахованные в Хабаровском крае)</t>
  </si>
  <si>
    <t>Доля, индексируемая на КД</t>
  </si>
  <si>
    <t>Профиль</t>
  </si>
  <si>
    <t>Группа ВМП</t>
  </si>
  <si>
    <t>КД _2022 г.</t>
  </si>
  <si>
    <t>Норматив финансовых затрат на единицу объема ВМП, руб. 2022 год</t>
  </si>
  <si>
    <t>тариф 2022 г.</t>
  </si>
  <si>
    <t>КГБУЗ "Краевая клиническая больница N1" имени профессора С.И. Сергеева МЗ Хабаровского края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</si>
  <si>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</si>
  <si>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</si>
  <si>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</si>
  <si>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t>КГБУЗ "Краевой клинический центр онкологии" МЗ ХК</t>
  </si>
  <si>
    <t xml:space="preserve">ФГБУ "Федеральный центр сердечно-сосудистой хирургии" МЗ РФ </t>
  </si>
  <si>
    <t>Хабаровский филиал ФГБУ НКЦ оториноларингологии ФМБА России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</si>
  <si>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</si>
  <si>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КГБУЗ "Городская клиническая больница" им. Матвеева МЗ ХК</t>
  </si>
  <si>
    <t>КГБУЗ "Краевой кожно-венерологический диспансер" МХ ХК</t>
  </si>
  <si>
    <t>КГБУЗ "Городская клиническая больница" имени профессора А.М. Войно-Ясенецкого МЗ ХК</t>
  </si>
  <si>
    <t>ЧУЗ "Клиническая больница "РЖД-Медицина" г. Хабаровск</t>
  </si>
  <si>
    <t>КГБУЗ "Городская клиническая больница" имени профессора Г.Л. Александровича МЗ ХК</t>
  </si>
  <si>
    <t>КГБУЗ "Онкологический диспансер" МЗ ХК</t>
  </si>
  <si>
    <t>ЧУЗ "Клиническая больница "РЖД-Медицина" г. Комсомольск</t>
  </si>
  <si>
    <t>КГБУЗ "Городская больница № 7" МЗ ХК</t>
  </si>
  <si>
    <t>КГБУЗ "Городская больница" имени М.И. Шевчук МЗ ХК</t>
  </si>
  <si>
    <t>ООО "Уральский клинический лечебно-реабилитационный центр"</t>
  </si>
  <si>
    <t>ВСЕГО 2022</t>
  </si>
  <si>
    <t>0352001</t>
  </si>
  <si>
    <t>0310001</t>
  </si>
  <si>
    <t>0252001</t>
  </si>
  <si>
    <t>0252002</t>
  </si>
  <si>
    <t>0351001</t>
  </si>
  <si>
    <t>0352005</t>
  </si>
  <si>
    <t>0352007</t>
  </si>
  <si>
    <t>0353001</t>
  </si>
  <si>
    <t>2141002</t>
  </si>
  <si>
    <t>0351002</t>
  </si>
  <si>
    <t>2141010</t>
  </si>
  <si>
    <t>4346001</t>
  </si>
  <si>
    <t>2144011</t>
  </si>
  <si>
    <t>3151001</t>
  </si>
  <si>
    <t>4346004</t>
  </si>
  <si>
    <t>3141007</t>
  </si>
  <si>
    <t>3141002</t>
  </si>
  <si>
    <t>2138207</t>
  </si>
  <si>
    <t>СОГАЗ-МЕД</t>
  </si>
  <si>
    <t>Своя территория</t>
  </si>
  <si>
    <t>Другие субъекты</t>
  </si>
  <si>
    <t>кол-во законченных случаев</t>
  </si>
  <si>
    <t>стоимость</t>
  </si>
  <si>
    <t>количество больных</t>
  </si>
  <si>
    <t xml:space="preserve">стоимость </t>
  </si>
  <si>
    <t>Абдоминальная хирургия</t>
  </si>
  <si>
    <t>ВМП 1</t>
  </si>
  <si>
    <t>ВМП 2</t>
  </si>
  <si>
    <t>Акушерство и гинекология</t>
  </si>
  <si>
    <t>ВМП 3</t>
  </si>
  <si>
    <t>ВМП 4</t>
  </si>
  <si>
    <t>Гастроэнтерология</t>
  </si>
  <si>
    <t>ВМП 5</t>
  </si>
  <si>
    <t>Гематология</t>
  </si>
  <si>
    <t>ВМП 6</t>
  </si>
  <si>
    <t>ВМП 7</t>
  </si>
  <si>
    <t>Детская хирургия в период новорожденности</t>
  </si>
  <si>
    <t>ВМП 8</t>
  </si>
  <si>
    <t>Дерматовенерология</t>
  </si>
  <si>
    <t>ВМП 9</t>
  </si>
  <si>
    <t>Комбустиология</t>
  </si>
  <si>
    <t>ВМП 10</t>
  </si>
  <si>
    <t>ВМП 11</t>
  </si>
  <si>
    <t>Нейрохирургия</t>
  </si>
  <si>
    <t>ВМП 12</t>
  </si>
  <si>
    <t>ВМП 13</t>
  </si>
  <si>
    <t>ВМП 14</t>
  </si>
  <si>
    <t>ВМП 15</t>
  </si>
  <si>
    <t>ВМП 16</t>
  </si>
  <si>
    <t>ВМП 17</t>
  </si>
  <si>
    <t>Неонатология</t>
  </si>
  <si>
    <t>ВМП 18</t>
  </si>
  <si>
    <t>ВМП 19</t>
  </si>
  <si>
    <t>Онкология</t>
  </si>
  <si>
    <t>ВМП 20</t>
  </si>
  <si>
    <t>ВМП 21</t>
  </si>
  <si>
    <t>ВМП 22 (лейкозы)</t>
  </si>
  <si>
    <t>ВМП 23 (дистанц. ЛТ)</t>
  </si>
  <si>
    <t>ВМП 24 (дистанц. ЛТ)</t>
  </si>
  <si>
    <t>ВМП 25 (дистанц. ЛТ)</t>
  </si>
  <si>
    <t>Оториноларингология</t>
  </si>
  <si>
    <t>ВМП 26</t>
  </si>
  <si>
    <t>ВМП 27</t>
  </si>
  <si>
    <t>ВМП 28</t>
  </si>
  <si>
    <t>Офтальмология</t>
  </si>
  <si>
    <t>ВМП 29</t>
  </si>
  <si>
    <t>ВМП 30</t>
  </si>
  <si>
    <t>Педиатрия</t>
  </si>
  <si>
    <t>ВМП 31</t>
  </si>
  <si>
    <t>ВМП 32</t>
  </si>
  <si>
    <t>ВМП 33</t>
  </si>
  <si>
    <t>ВМП 34</t>
  </si>
  <si>
    <t>Ревматология</t>
  </si>
  <si>
    <t>ВМП 35</t>
  </si>
  <si>
    <t>Сердечно-сосудистая хирургия</t>
  </si>
  <si>
    <t>ВМП 36 (1 стент)</t>
  </si>
  <si>
    <t>ВМП 37 (2 стента)</t>
  </si>
  <si>
    <t>ВМП 38 (3 стента)</t>
  </si>
  <si>
    <t>ВМП 39 (1 стент)</t>
  </si>
  <si>
    <t>ВМП 40 (2 стента)</t>
  </si>
  <si>
    <t>ВМП 41 (3 стента)</t>
  </si>
  <si>
    <t>ВМП 42 (ИБС 1-3 стента)</t>
  </si>
  <si>
    <t>ВМП 43 (стабильная стенокардия  1-3 стента)</t>
  </si>
  <si>
    <t>ВМП 44 (кардиостимуляторы) 1 камерные взрослым</t>
  </si>
  <si>
    <t>ВМП 45 (кардиостимуляторы) 1 камерные детям</t>
  </si>
  <si>
    <t>ВМП 46 (кардиостимуляторы) 2 камерные взрослым</t>
  </si>
  <si>
    <t>ВМП 47 эндоваскулярная тромбэкстрация при остром ишемическом инсульте</t>
  </si>
  <si>
    <t>ВМП 48 АКШ</t>
  </si>
  <si>
    <t>Торакальная хирургия</t>
  </si>
  <si>
    <t>ВМП 49</t>
  </si>
  <si>
    <t>ВМП 50</t>
  </si>
  <si>
    <t>Травматология и ортопедия</t>
  </si>
  <si>
    <t>ВМП 51</t>
  </si>
  <si>
    <t>ВМП 52</t>
  </si>
  <si>
    <t>ВМП 53 (эндопротезы)</t>
  </si>
  <si>
    <t>ВМП 54 (эндопротезы)</t>
  </si>
  <si>
    <t>ВМП 55</t>
  </si>
  <si>
    <t>Урология</t>
  </si>
  <si>
    <t>ВМП 56</t>
  </si>
  <si>
    <t>ВМП 57</t>
  </si>
  <si>
    <t>Челюстно-лицевая хирургия</t>
  </si>
  <si>
    <t>ВМП 58</t>
  </si>
  <si>
    <t>Эндокринология</t>
  </si>
  <si>
    <t>ВМП 59</t>
  </si>
  <si>
    <t>ВМП 60</t>
  </si>
  <si>
    <t>31.01.2022 №1</t>
  </si>
  <si>
    <t>Итого</t>
  </si>
  <si>
    <t>Приложение № 2</t>
  </si>
  <si>
    <t xml:space="preserve"> к Решению Комиссии по разработке ТП ОМС </t>
  </si>
  <si>
    <t>от 31.01.2022 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</si>
</sst>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\ _₽_-;\-* #,##0\ _₽_-;_-* &quot;-&quot;\ _₽_-;_-@_-"/>
    <numFmt numFmtId="43" formatCode="_-* #,##0.00\ _₽_-;\-* #,##0.00\ _₽_-;_-* &quot;-&quot;??\ _₽_-;_-@_-"/>
    <numFmt numFmtId="164" formatCode="#,##0.000"/>
    <numFmt numFmtId="165" formatCode="_-* #,##0_р_._-;\-* #,##0_р_._-;_-* &quot;-&quot;_р_._-;_-@_-"/>
    <numFmt numFmtId="166" formatCode="_-* #,##0.00_р_._-;\-* #,##0.00_р_._-;_-* &quot;-&quot;_р_._-;_-@_-"/>
    <numFmt numFmtId="167" formatCode="#,##0.00_ ;\-#,##0.00\ "/>
    <numFmt numFmtId="168" formatCode="_-* #,##0.00_р_._-;\-* #,##0.00_р_._-;_-* &quot;-&quot;??_р_._-;_-@_-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i/>
      <sz val="10"/>
      <name val="Times New Roman"/>
      <family val="2"/>
      <charset val="204"/>
    </font>
    <font>
      <i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i/>
      <sz val="10"/>
      <name val="Times New Roman"/>
      <family val="2"/>
      <charset val="204"/>
    </font>
    <font>
      <b/>
      <i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0">
    <xf numFmtId="0" fontId="0" fillId="0" borderId="0"/>
    <xf numFmtId="168" fontId="1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10" fillId="0" borderId="0"/>
    <xf numFmtId="0" fontId="2" fillId="0" borderId="0"/>
    <xf numFmtId="0" fontId="11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2" fillId="0" borderId="0"/>
    <xf numFmtId="0" fontId="11" fillId="0" borderId="0"/>
    <xf numFmtId="0" fontId="13" fillId="0" borderId="0"/>
    <xf numFmtId="0" fontId="3" fillId="0" borderId="0" applyFill="0" applyBorder="0" applyProtection="0">
      <alignment wrapText="1"/>
      <protection locked="0"/>
    </xf>
    <xf numFmtId="9" fontId="10" fillId="0" borderId="0" applyFont="0" applyFill="0" applyBorder="0" applyAlignment="0" applyProtection="0"/>
    <xf numFmtId="9" fontId="11" fillId="0" borderId="0" quotePrefix="1" applyFont="0" applyFill="0" applyBorder="0" applyAlignment="0">
      <protection locked="0"/>
    </xf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1" fillId="0" borderId="0" quotePrefix="1" applyFont="0" applyFill="0" applyBorder="0" applyAlignment="0">
      <protection locked="0"/>
    </xf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</cellStyleXfs>
  <cellXfs count="82">
    <xf numFmtId="0" fontId="0" fillId="0" borderId="0" xfId="0"/>
    <xf numFmtId="0" fontId="6" fillId="0" borderId="3" xfId="2" applyFont="1" applyFill="1" applyBorder="1" applyAlignment="1">
      <alignment vertical="center" wrapText="1"/>
    </xf>
    <xf numFmtId="0" fontId="14" fillId="0" borderId="0" xfId="0" applyFont="1" applyFill="1"/>
    <xf numFmtId="0" fontId="15" fillId="0" borderId="0" xfId="0" applyFont="1" applyFill="1"/>
    <xf numFmtId="0" fontId="16" fillId="0" borderId="0" xfId="0" applyFont="1" applyFill="1"/>
    <xf numFmtId="1" fontId="14" fillId="0" borderId="0" xfId="0" applyNumberFormat="1" applyFont="1" applyFill="1"/>
    <xf numFmtId="0" fontId="17" fillId="0" borderId="1" xfId="2" applyFont="1" applyFill="1" applyBorder="1" applyAlignment="1">
      <alignment vertical="center"/>
    </xf>
    <xf numFmtId="0" fontId="18" fillId="0" borderId="1" xfId="2" applyFont="1" applyFill="1" applyBorder="1" applyAlignment="1">
      <alignment vertical="center" wrapText="1"/>
    </xf>
    <xf numFmtId="41" fontId="14" fillId="0" borderId="0" xfId="0" applyNumberFormat="1" applyFont="1" applyFill="1"/>
    <xf numFmtId="1" fontId="18" fillId="0" borderId="1" xfId="2" applyNumberFormat="1" applyFont="1" applyFill="1" applyBorder="1" applyAlignment="1">
      <alignment vertical="center" wrapText="1"/>
    </xf>
    <xf numFmtId="0" fontId="14" fillId="0" borderId="0" xfId="0" applyFont="1" applyFill="1" applyBorder="1" applyAlignment="1"/>
    <xf numFmtId="0" fontId="17" fillId="0" borderId="2" xfId="2" applyFont="1" applyFill="1" applyBorder="1" applyAlignment="1">
      <alignment vertical="center" wrapText="1"/>
    </xf>
    <xf numFmtId="0" fontId="17" fillId="0" borderId="2" xfId="2" applyFont="1" applyFill="1" applyBorder="1" applyAlignment="1">
      <alignment horizontal="center" vertical="center" wrapText="1"/>
    </xf>
    <xf numFmtId="49" fontId="19" fillId="0" borderId="0" xfId="0" applyNumberFormat="1" applyFont="1" applyFill="1"/>
    <xf numFmtId="0" fontId="17" fillId="0" borderId="4" xfId="2" applyFont="1" applyFill="1" applyBorder="1" applyAlignment="1">
      <alignment vertical="center" wrapText="1"/>
    </xf>
    <xf numFmtId="0" fontId="17" fillId="0" borderId="4" xfId="2" applyFont="1" applyFill="1" applyBorder="1" applyAlignment="1">
      <alignment horizontal="center" vertical="center" wrapText="1"/>
    </xf>
    <xf numFmtId="1" fontId="4" fillId="0" borderId="3" xfId="2" applyNumberFormat="1" applyFont="1" applyFill="1" applyBorder="1" applyAlignment="1">
      <alignment horizontal="center" vertical="center" wrapText="1"/>
    </xf>
    <xf numFmtId="1" fontId="4" fillId="0" borderId="5" xfId="2" applyNumberFormat="1" applyFont="1" applyFill="1" applyBorder="1" applyAlignment="1">
      <alignment horizontal="center" vertical="center" wrapText="1"/>
    </xf>
    <xf numFmtId="1" fontId="6" fillId="0" borderId="8" xfId="2" applyNumberFormat="1" applyFont="1" applyFill="1" applyBorder="1" applyAlignment="1">
      <alignment horizontal="center" vertical="center" wrapText="1"/>
    </xf>
    <xf numFmtId="0" fontId="19" fillId="0" borderId="0" xfId="0" applyFont="1" applyFill="1"/>
    <xf numFmtId="0" fontId="17" fillId="0" borderId="9" xfId="2" applyFont="1" applyFill="1" applyBorder="1" applyAlignment="1">
      <alignment horizontal="center" vertical="center" wrapText="1"/>
    </xf>
    <xf numFmtId="0" fontId="18" fillId="0" borderId="10" xfId="2" applyFont="1" applyFill="1" applyBorder="1" applyAlignment="1">
      <alignment horizontal="center" vertical="center" wrapText="1"/>
    </xf>
    <xf numFmtId="0" fontId="18" fillId="0" borderId="7" xfId="2" applyFont="1" applyFill="1" applyBorder="1" applyAlignment="1">
      <alignment horizontal="center" vertical="center" wrapText="1"/>
    </xf>
    <xf numFmtId="9" fontId="17" fillId="0" borderId="7" xfId="2" applyNumberFormat="1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vertical="center" wrapText="1"/>
    </xf>
    <xf numFmtId="164" fontId="17" fillId="0" borderId="7" xfId="2" applyNumberFormat="1" applyFont="1" applyFill="1" applyBorder="1" applyAlignment="1">
      <alignment horizontal="center" vertical="center"/>
    </xf>
    <xf numFmtId="164" fontId="17" fillId="0" borderId="7" xfId="2" applyNumberFormat="1" applyFont="1" applyFill="1" applyBorder="1" applyAlignment="1">
      <alignment horizontal="center" vertical="center" wrapText="1"/>
    </xf>
    <xf numFmtId="4" fontId="17" fillId="0" borderId="7" xfId="2" applyNumberFormat="1" applyFont="1" applyFill="1" applyBorder="1" applyAlignment="1">
      <alignment horizontal="center" vertical="center" wrapText="1"/>
    </xf>
    <xf numFmtId="165" fontId="17" fillId="0" borderId="3" xfId="2" applyNumberFormat="1" applyFont="1" applyFill="1" applyBorder="1" applyAlignment="1">
      <alignment horizontal="center" vertical="center" wrapText="1"/>
    </xf>
    <xf numFmtId="3" fontId="14" fillId="0" borderId="3" xfId="0" applyNumberFormat="1" applyFont="1" applyFill="1" applyBorder="1"/>
    <xf numFmtId="165" fontId="17" fillId="0" borderId="5" xfId="2" applyNumberFormat="1" applyFont="1" applyFill="1" applyBorder="1" applyAlignment="1">
      <alignment horizontal="center" vertical="center" wrapText="1"/>
    </xf>
    <xf numFmtId="41" fontId="18" fillId="0" borderId="11" xfId="2" applyNumberFormat="1" applyFont="1" applyFill="1" applyBorder="1" applyAlignment="1">
      <alignment horizontal="center" vertical="center" wrapText="1"/>
    </xf>
    <xf numFmtId="43" fontId="18" fillId="0" borderId="8" xfId="2" applyNumberFormat="1" applyFont="1" applyFill="1" applyBorder="1" applyAlignment="1">
      <alignment horizontal="center" vertical="center" wrapText="1"/>
    </xf>
    <xf numFmtId="165" fontId="22" fillId="0" borderId="3" xfId="2" applyNumberFormat="1" applyFont="1" applyFill="1" applyBorder="1" applyAlignment="1">
      <alignment horizontal="center" vertical="center" wrapText="1"/>
    </xf>
    <xf numFmtId="0" fontId="18" fillId="0" borderId="3" xfId="2" applyFont="1" applyFill="1" applyBorder="1" applyAlignment="1">
      <alignment vertical="center" wrapText="1"/>
    </xf>
    <xf numFmtId="9" fontId="23" fillId="0" borderId="7" xfId="2" applyNumberFormat="1" applyFont="1" applyFill="1" applyBorder="1" applyAlignment="1">
      <alignment horizontal="center" vertical="center" wrapText="1"/>
    </xf>
    <xf numFmtId="166" fontId="17" fillId="0" borderId="3" xfId="2" applyNumberFormat="1" applyFont="1" applyFill="1" applyBorder="1" applyAlignment="1">
      <alignment horizontal="center" vertical="center" wrapText="1"/>
    </xf>
    <xf numFmtId="167" fontId="17" fillId="0" borderId="3" xfId="2" applyNumberFormat="1" applyFont="1" applyFill="1" applyBorder="1" applyAlignment="1">
      <alignment horizontal="center" vertical="center" wrapText="1"/>
    </xf>
    <xf numFmtId="9" fontId="17" fillId="0" borderId="6" xfId="2" applyNumberFormat="1" applyFont="1" applyFill="1" applyBorder="1" applyAlignment="1">
      <alignment horizontal="center" vertical="center" wrapText="1"/>
    </xf>
    <xf numFmtId="164" fontId="17" fillId="0" borderId="3" xfId="2" applyNumberFormat="1" applyFont="1" applyFill="1" applyBorder="1" applyAlignment="1">
      <alignment horizontal="center" vertical="center"/>
    </xf>
    <xf numFmtId="164" fontId="17" fillId="0" borderId="3" xfId="2" applyNumberFormat="1" applyFont="1" applyFill="1" applyBorder="1" applyAlignment="1">
      <alignment horizontal="center" vertical="center" wrapText="1"/>
    </xf>
    <xf numFmtId="4" fontId="17" fillId="0" borderId="3" xfId="2" applyNumberFormat="1" applyFont="1" applyFill="1" applyBorder="1" applyAlignment="1">
      <alignment horizontal="center" vertical="center" wrapText="1"/>
    </xf>
    <xf numFmtId="9" fontId="17" fillId="0" borderId="3" xfId="2" applyNumberFormat="1" applyFont="1" applyFill="1" applyBorder="1" applyAlignment="1">
      <alignment horizontal="center" vertical="center" wrapText="1"/>
    </xf>
    <xf numFmtId="165" fontId="17" fillId="0" borderId="7" xfId="2" applyNumberFormat="1" applyFont="1" applyFill="1" applyBorder="1" applyAlignment="1">
      <alignment horizontal="center" vertical="center" wrapText="1"/>
    </xf>
    <xf numFmtId="9" fontId="23" fillId="0" borderId="6" xfId="2" applyNumberFormat="1" applyFont="1" applyFill="1" applyBorder="1" applyAlignment="1">
      <alignment horizontal="center" vertical="center" wrapText="1"/>
    </xf>
    <xf numFmtId="9" fontId="17" fillId="0" borderId="0" xfId="2" applyNumberFormat="1" applyFont="1" applyFill="1" applyBorder="1" applyAlignment="1">
      <alignment horizontal="center" vertical="center" wrapText="1"/>
    </xf>
    <xf numFmtId="3" fontId="14" fillId="0" borderId="0" xfId="0" applyNumberFormat="1" applyFont="1" applyFill="1"/>
    <xf numFmtId="3" fontId="24" fillId="0" borderId="3" xfId="0" applyNumberFormat="1" applyFont="1" applyFill="1" applyBorder="1"/>
    <xf numFmtId="3" fontId="18" fillId="0" borderId="3" xfId="2" applyNumberFormat="1" applyFont="1" applyFill="1" applyBorder="1" applyAlignment="1">
      <alignment vertical="center" wrapText="1"/>
    </xf>
    <xf numFmtId="3" fontId="23" fillId="0" borderId="3" xfId="2" applyNumberFormat="1" applyFont="1" applyFill="1" applyBorder="1" applyAlignment="1">
      <alignment vertical="center" wrapText="1"/>
    </xf>
    <xf numFmtId="3" fontId="18" fillId="0" borderId="7" xfId="2" applyNumberFormat="1" applyFont="1" applyFill="1" applyBorder="1" applyAlignment="1">
      <alignment horizontal="center"/>
    </xf>
    <xf numFmtId="3" fontId="18" fillId="0" borderId="3" xfId="2" applyNumberFormat="1" applyFont="1" applyFill="1" applyBorder="1" applyAlignment="1">
      <alignment horizontal="center"/>
    </xf>
    <xf numFmtId="41" fontId="18" fillId="0" borderId="3" xfId="2" applyNumberFormat="1" applyFont="1" applyFill="1" applyBorder="1" applyAlignment="1">
      <alignment horizontal="center"/>
    </xf>
    <xf numFmtId="43" fontId="18" fillId="0" borderId="3" xfId="2" applyNumberFormat="1" applyFont="1" applyFill="1" applyBorder="1" applyAlignment="1">
      <alignment horizontal="center" wrapText="1"/>
    </xf>
    <xf numFmtId="168" fontId="14" fillId="0" borderId="0" xfId="1" applyFont="1" applyFill="1"/>
    <xf numFmtId="0" fontId="18" fillId="0" borderId="10" xfId="2" applyFont="1" applyFill="1" applyBorder="1" applyAlignment="1">
      <alignment horizontal="center" vertical="center" wrapText="1"/>
    </xf>
    <xf numFmtId="0" fontId="18" fillId="0" borderId="4" xfId="2" applyFont="1" applyFill="1" applyBorder="1" applyAlignment="1">
      <alignment horizontal="center" vertical="center" wrapText="1"/>
    </xf>
    <xf numFmtId="0" fontId="18" fillId="0" borderId="3" xfId="2" applyFont="1" applyFill="1" applyBorder="1" applyAlignment="1">
      <alignment horizontal="center" vertical="center" wrapText="1"/>
    </xf>
    <xf numFmtId="0" fontId="18" fillId="0" borderId="2" xfId="2" applyFont="1" applyFill="1" applyBorder="1" applyAlignment="1">
      <alignment horizontal="center" vertical="center" wrapText="1"/>
    </xf>
    <xf numFmtId="0" fontId="18" fillId="0" borderId="10" xfId="2" applyFont="1" applyFill="1" applyBorder="1" applyAlignment="1">
      <alignment horizontal="left" vertical="center" wrapText="1"/>
    </xf>
    <xf numFmtId="0" fontId="18" fillId="0" borderId="4" xfId="2" applyFont="1" applyFill="1" applyBorder="1" applyAlignment="1">
      <alignment horizontal="left" vertical="center" wrapText="1"/>
    </xf>
    <xf numFmtId="49" fontId="4" fillId="0" borderId="5" xfId="2" applyNumberFormat="1" applyFont="1" applyFill="1" applyBorder="1" applyAlignment="1">
      <alignment horizontal="center" vertical="center" wrapText="1"/>
    </xf>
    <xf numFmtId="49" fontId="4" fillId="0" borderId="7" xfId="2" applyNumberFormat="1" applyFont="1" applyFill="1" applyBorder="1" applyAlignment="1">
      <alignment horizontal="center" vertical="center" wrapText="1"/>
    </xf>
    <xf numFmtId="0" fontId="18" fillId="0" borderId="10" xfId="2" applyFont="1" applyFill="1" applyBorder="1" applyAlignment="1">
      <alignment vertical="center" wrapText="1"/>
    </xf>
    <xf numFmtId="0" fontId="15" fillId="0" borderId="4" xfId="0" applyFont="1" applyFill="1" applyBorder="1" applyAlignment="1">
      <alignment vertical="center" wrapText="1"/>
    </xf>
    <xf numFmtId="0" fontId="18" fillId="0" borderId="2" xfId="2" applyFont="1" applyFill="1" applyBorder="1" applyAlignment="1">
      <alignment horizontal="left" vertical="center" wrapText="1"/>
    </xf>
    <xf numFmtId="49" fontId="21" fillId="0" borderId="5" xfId="0" applyNumberFormat="1" applyFont="1" applyFill="1" applyBorder="1" applyAlignment="1">
      <alignment horizontal="center" vertical="center" wrapText="1"/>
    </xf>
    <xf numFmtId="49" fontId="21" fillId="0" borderId="6" xfId="0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 wrapText="1"/>
    </xf>
    <xf numFmtId="49" fontId="20" fillId="0" borderId="5" xfId="2" applyNumberFormat="1" applyFont="1" applyFill="1" applyBorder="1" applyAlignment="1">
      <alignment horizontal="center" vertical="center" wrapText="1"/>
    </xf>
    <xf numFmtId="49" fontId="20" fillId="0" borderId="6" xfId="2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/>
    </xf>
    <xf numFmtId="49" fontId="19" fillId="0" borderId="5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>
      <alignment horizontal="center" vertical="center" wrapText="1"/>
    </xf>
    <xf numFmtId="49" fontId="20" fillId="0" borderId="7" xfId="2" applyNumberFormat="1" applyFont="1" applyFill="1" applyBorder="1" applyAlignment="1">
      <alignment horizontal="center" vertical="center" wrapText="1"/>
    </xf>
    <xf numFmtId="1" fontId="4" fillId="0" borderId="5" xfId="2" applyNumberFormat="1" applyFont="1" applyFill="1" applyBorder="1" applyAlignment="1">
      <alignment horizontal="center" vertical="center" wrapText="1"/>
    </xf>
    <xf numFmtId="1" fontId="4" fillId="0" borderId="6" xfId="2" applyNumberFormat="1" applyFont="1" applyFill="1" applyBorder="1" applyAlignment="1">
      <alignment horizontal="center" vertical="center" wrapText="1"/>
    </xf>
    <xf numFmtId="0" fontId="17" fillId="0" borderId="2" xfId="2" applyFont="1" applyFill="1" applyBorder="1" applyAlignment="1">
      <alignment horizontal="center" vertical="center" wrapText="1"/>
    </xf>
    <xf numFmtId="0" fontId="17" fillId="0" borderId="4" xfId="2" applyFont="1" applyFill="1" applyBorder="1" applyAlignment="1">
      <alignment horizontal="center" vertical="center" wrapText="1"/>
    </xf>
    <xf numFmtId="0" fontId="17" fillId="0" borderId="3" xfId="2" applyFont="1" applyFill="1" applyBorder="1" applyAlignment="1">
      <alignment horizontal="center" vertical="center" wrapText="1"/>
    </xf>
  </cellXfs>
  <cellStyles count="70">
    <cellStyle name="Normal_Sheet1" xfId="3"/>
    <cellStyle name="Обычный" xfId="0" builtinId="0"/>
    <cellStyle name="Обычный 2" xfId="4"/>
    <cellStyle name="Обычный 2 2" xfId="5"/>
    <cellStyle name="Обычный 2 3" xfId="6"/>
    <cellStyle name="Обычный 2 3 2" xfId="2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Лена" xfId="27"/>
    <cellStyle name="Процентный 2" xfId="28"/>
    <cellStyle name="Процентный 3" xfId="29"/>
    <cellStyle name="Финансовый" xfId="1" builtinId="3"/>
    <cellStyle name="Финансовый 10" xfId="30"/>
    <cellStyle name="Финансовый 11" xfId="31"/>
    <cellStyle name="Финансовый 12" xfId="32"/>
    <cellStyle name="Финансовый 13" xfId="33"/>
    <cellStyle name="Финансовый 14" xfId="34"/>
    <cellStyle name="Финансовый 15" xfId="35"/>
    <cellStyle name="Финансовый 16" xfId="36"/>
    <cellStyle name="Финансовый 17" xfId="37"/>
    <cellStyle name="Финансовый 18" xfId="38"/>
    <cellStyle name="Финансовый 19" xfId="39"/>
    <cellStyle name="Финансовый 2" xfId="40"/>
    <cellStyle name="Финансовый 2 2" xfId="41"/>
    <cellStyle name="Финансовый 2 3" xfId="42"/>
    <cellStyle name="Финансовый 20" xfId="43"/>
    <cellStyle name="Финансовый 21" xfId="44"/>
    <cellStyle name="Финансовый 22" xfId="45"/>
    <cellStyle name="Финансовый 23" xfId="46"/>
    <cellStyle name="Финансовый 24" xfId="47"/>
    <cellStyle name="Финансовый 25" xfId="48"/>
    <cellStyle name="Финансовый 26" xfId="49"/>
    <cellStyle name="Финансовый 27" xfId="50"/>
    <cellStyle name="Финансовый 28" xfId="51"/>
    <cellStyle name="Финансовый 29" xfId="52"/>
    <cellStyle name="Финансовый 3" xfId="53"/>
    <cellStyle name="Финансовый 3 2" xfId="54"/>
    <cellStyle name="Финансовый 3 3" xfId="55"/>
    <cellStyle name="Финансовый 30" xfId="56"/>
    <cellStyle name="Финансовый 31" xfId="57"/>
    <cellStyle name="Финансовый 32" xfId="58"/>
    <cellStyle name="Финансовый 33" xfId="59"/>
    <cellStyle name="Финансовый 34" xfId="60"/>
    <cellStyle name="Финансовый 35" xfId="61"/>
    <cellStyle name="Финансовый 36" xfId="62"/>
    <cellStyle name="Финансовый 37" xfId="63"/>
    <cellStyle name="Финансовый 4" xfId="64"/>
    <cellStyle name="Финансовый 5" xfId="65"/>
    <cellStyle name="Финансовый 6" xfId="66"/>
    <cellStyle name="Финансовый 7" xfId="67"/>
    <cellStyle name="Финансовый 8" xfId="68"/>
    <cellStyle name="Финансовый 9" xfId="6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T75"/>
  <sheetViews>
    <sheetView tabSelected="1" topLeftCell="B1" zoomScaleNormal="100" zoomScaleSheetLayoutView="90" workbookViewId="0">
      <pane xSplit="7" ySplit="8" topLeftCell="I59" activePane="bottomRight" state="frozen"/>
      <selection activeCell="T64" sqref="T64"/>
      <selection pane="topRight" activeCell="T64" sqref="T64"/>
      <selection pane="bottomLeft" activeCell="T64" sqref="T64"/>
      <selection pane="bottomRight" activeCell="AT8" sqref="AT8"/>
    </sheetView>
  </sheetViews>
  <sheetFormatPr defaultColWidth="9.140625" defaultRowHeight="12.75" x14ac:dyDescent="0.2"/>
  <cols>
    <col min="1" max="1" width="5.42578125" style="2" hidden="1" customWidth="1"/>
    <col min="2" max="2" width="28.5703125" style="2" customWidth="1"/>
    <col min="3" max="3" width="26" style="3" customWidth="1"/>
    <col min="4" max="5" width="8.7109375" style="3" hidden="1" customWidth="1"/>
    <col min="6" max="6" width="14.28515625" style="4" hidden="1" customWidth="1"/>
    <col min="7" max="7" width="7.42578125" style="3" hidden="1" customWidth="1"/>
    <col min="8" max="8" width="14" style="2" customWidth="1"/>
    <col min="9" max="9" width="10.85546875" style="5" customWidth="1"/>
    <col min="10" max="10" width="15.85546875" style="5" customWidth="1"/>
    <col min="11" max="11" width="9.42578125" style="5" customWidth="1"/>
    <col min="12" max="12" width="15.85546875" style="5" customWidth="1"/>
    <col min="13" max="13" width="9.5703125" style="2" customWidth="1"/>
    <col min="14" max="14" width="17.5703125" style="2" customWidth="1"/>
    <col min="15" max="15" width="9.140625" style="2" customWidth="1"/>
    <col min="16" max="16" width="14.85546875" style="2" customWidth="1"/>
    <col min="17" max="17" width="9.7109375" style="2" customWidth="1"/>
    <col min="18" max="18" width="15.28515625" style="2" customWidth="1"/>
    <col min="19" max="19" width="9" style="2" hidden="1" customWidth="1"/>
    <col min="20" max="20" width="15.140625" style="2" hidden="1" customWidth="1"/>
    <col min="21" max="21" width="10.42578125" style="2" hidden="1" customWidth="1"/>
    <col min="22" max="22" width="14.5703125" style="2" hidden="1" customWidth="1"/>
    <col min="23" max="23" width="11" style="2" hidden="1" customWidth="1"/>
    <col min="24" max="24" width="14.42578125" style="2" hidden="1" customWidth="1"/>
    <col min="25" max="25" width="9.140625" style="2" customWidth="1"/>
    <col min="26" max="26" width="14.28515625" style="2" customWidth="1"/>
    <col min="27" max="27" width="10.85546875" style="2" customWidth="1"/>
    <col min="28" max="28" width="15.85546875" style="2" customWidth="1"/>
    <col min="29" max="29" width="10.28515625" style="2" customWidth="1"/>
    <col min="30" max="30" width="15.7109375" style="2" customWidth="1"/>
    <col min="31" max="31" width="10.28515625" style="2" customWidth="1"/>
    <col min="32" max="32" width="14.5703125" style="2" customWidth="1"/>
    <col min="33" max="33" width="9.5703125" style="2" customWidth="1"/>
    <col min="34" max="34" width="14.28515625" style="2" customWidth="1"/>
    <col min="35" max="35" width="9.42578125" style="2" customWidth="1"/>
    <col min="36" max="36" width="14.7109375" style="2" customWidth="1"/>
    <col min="37" max="37" width="8.5703125" style="2" customWidth="1"/>
    <col min="38" max="38" width="14.28515625" style="2" customWidth="1"/>
    <col min="39" max="39" width="9.28515625" style="2" customWidth="1"/>
    <col min="40" max="40" width="15.7109375" style="2" customWidth="1"/>
    <col min="41" max="41" width="11" style="2" customWidth="1"/>
    <col min="42" max="42" width="14.28515625" style="2" customWidth="1"/>
    <col min="43" max="43" width="11" style="2" hidden="1" customWidth="1"/>
    <col min="44" max="44" width="13.28515625" style="2" hidden="1" customWidth="1"/>
    <col min="45" max="45" width="10.85546875" style="2" customWidth="1"/>
    <col min="46" max="46" width="20.28515625" style="2" customWidth="1"/>
    <col min="47" max="16384" width="9.140625" style="2"/>
  </cols>
  <sheetData>
    <row r="1" spans="1:46" x14ac:dyDescent="0.2">
      <c r="I1" s="2" t="s">
        <v>133</v>
      </c>
    </row>
    <row r="2" spans="1:46" x14ac:dyDescent="0.2">
      <c r="I2" s="2" t="s">
        <v>134</v>
      </c>
    </row>
    <row r="3" spans="1:46" x14ac:dyDescent="0.2">
      <c r="I3" s="2" t="s">
        <v>135</v>
      </c>
    </row>
    <row r="4" spans="1:46" ht="27" customHeight="1" x14ac:dyDescent="0.2">
      <c r="B4" s="6" t="s">
        <v>0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V4" s="7"/>
      <c r="W4" s="7"/>
      <c r="X4" s="7"/>
      <c r="Y4" s="7"/>
      <c r="AA4" s="7"/>
      <c r="AB4" s="7"/>
      <c r="AE4" s="8"/>
      <c r="AF4" s="9"/>
      <c r="AG4" s="7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</row>
    <row r="5" spans="1:46" ht="76.5" customHeight="1" x14ac:dyDescent="0.2">
      <c r="A5" s="79" t="s">
        <v>1</v>
      </c>
      <c r="B5" s="57" t="s">
        <v>2</v>
      </c>
      <c r="C5" s="56" t="s">
        <v>3</v>
      </c>
      <c r="D5" s="81" t="s">
        <v>4</v>
      </c>
      <c r="E5" s="81"/>
      <c r="F5" s="79" t="s">
        <v>5</v>
      </c>
      <c r="G5" s="79" t="s">
        <v>1</v>
      </c>
      <c r="H5" s="58" t="s">
        <v>6</v>
      </c>
      <c r="I5" s="77" t="s">
        <v>7</v>
      </c>
      <c r="J5" s="78"/>
      <c r="K5" s="77" t="s">
        <v>8</v>
      </c>
      <c r="L5" s="78"/>
      <c r="M5" s="77" t="s">
        <v>9</v>
      </c>
      <c r="N5" s="78"/>
      <c r="O5" s="77" t="s">
        <v>10</v>
      </c>
      <c r="P5" s="78"/>
      <c r="Q5" s="77" t="s">
        <v>11</v>
      </c>
      <c r="R5" s="78"/>
      <c r="S5" s="77" t="s">
        <v>12</v>
      </c>
      <c r="T5" s="78"/>
      <c r="U5" s="77" t="s">
        <v>13</v>
      </c>
      <c r="V5" s="78"/>
      <c r="W5" s="77" t="s">
        <v>14</v>
      </c>
      <c r="X5" s="78"/>
      <c r="Y5" s="77" t="s">
        <v>15</v>
      </c>
      <c r="Z5" s="78"/>
      <c r="AA5" s="77" t="s">
        <v>16</v>
      </c>
      <c r="AB5" s="78"/>
      <c r="AC5" s="77" t="s">
        <v>17</v>
      </c>
      <c r="AD5" s="78"/>
      <c r="AE5" s="77" t="s">
        <v>18</v>
      </c>
      <c r="AF5" s="78"/>
      <c r="AG5" s="71" t="s">
        <v>19</v>
      </c>
      <c r="AH5" s="72"/>
      <c r="AI5" s="71" t="s">
        <v>20</v>
      </c>
      <c r="AJ5" s="72"/>
      <c r="AK5" s="71" t="s">
        <v>21</v>
      </c>
      <c r="AL5" s="72"/>
      <c r="AM5" s="71" t="s">
        <v>22</v>
      </c>
      <c r="AN5" s="72"/>
      <c r="AO5" s="71" t="s">
        <v>23</v>
      </c>
      <c r="AP5" s="72"/>
      <c r="AQ5" s="71" t="s">
        <v>24</v>
      </c>
      <c r="AR5" s="72"/>
      <c r="AS5" s="73" t="s">
        <v>25</v>
      </c>
      <c r="AT5" s="73"/>
    </row>
    <row r="6" spans="1:46" s="13" customFormat="1" ht="14.45" customHeight="1" x14ac:dyDescent="0.2">
      <c r="A6" s="79"/>
      <c r="B6" s="57"/>
      <c r="C6" s="56"/>
      <c r="D6" s="11"/>
      <c r="E6" s="12"/>
      <c r="F6" s="79"/>
      <c r="G6" s="79"/>
      <c r="H6" s="58"/>
      <c r="I6" s="69" t="s">
        <v>26</v>
      </c>
      <c r="J6" s="70"/>
      <c r="K6" s="69" t="s">
        <v>27</v>
      </c>
      <c r="L6" s="70"/>
      <c r="M6" s="74" t="s">
        <v>28</v>
      </c>
      <c r="N6" s="75"/>
      <c r="O6" s="69" t="s">
        <v>29</v>
      </c>
      <c r="P6" s="70"/>
      <c r="Q6" s="69" t="s">
        <v>30</v>
      </c>
      <c r="R6" s="70"/>
      <c r="S6" s="69" t="s">
        <v>31</v>
      </c>
      <c r="T6" s="76"/>
      <c r="U6" s="69" t="s">
        <v>32</v>
      </c>
      <c r="V6" s="76"/>
      <c r="W6" s="69" t="s">
        <v>33</v>
      </c>
      <c r="X6" s="76"/>
      <c r="Y6" s="69" t="s">
        <v>34</v>
      </c>
      <c r="Z6" s="70"/>
      <c r="AA6" s="69" t="s">
        <v>35</v>
      </c>
      <c r="AB6" s="70"/>
      <c r="AC6" s="69" t="s">
        <v>36</v>
      </c>
      <c r="AD6" s="70"/>
      <c r="AE6" s="69" t="s">
        <v>37</v>
      </c>
      <c r="AF6" s="70"/>
      <c r="AG6" s="66" t="s">
        <v>38</v>
      </c>
      <c r="AH6" s="67"/>
      <c r="AI6" s="66" t="s">
        <v>39</v>
      </c>
      <c r="AJ6" s="67"/>
      <c r="AK6" s="66" t="s">
        <v>40</v>
      </c>
      <c r="AL6" s="67"/>
      <c r="AM6" s="66" t="s">
        <v>41</v>
      </c>
      <c r="AN6" s="67"/>
      <c r="AO6" s="66" t="s">
        <v>42</v>
      </c>
      <c r="AP6" s="67"/>
      <c r="AQ6" s="68" t="s">
        <v>43</v>
      </c>
      <c r="AR6" s="61"/>
      <c r="AS6" s="73"/>
      <c r="AT6" s="73"/>
    </row>
    <row r="7" spans="1:46" s="13" customFormat="1" ht="14.45" customHeight="1" x14ac:dyDescent="0.2">
      <c r="A7" s="79"/>
      <c r="B7" s="57"/>
      <c r="C7" s="56"/>
      <c r="D7" s="11"/>
      <c r="E7" s="12"/>
      <c r="F7" s="79"/>
      <c r="G7" s="79"/>
      <c r="H7" s="58"/>
      <c r="I7" s="61" t="s">
        <v>44</v>
      </c>
      <c r="J7" s="62"/>
      <c r="K7" s="61" t="s">
        <v>44</v>
      </c>
      <c r="L7" s="62"/>
      <c r="M7" s="61" t="s">
        <v>44</v>
      </c>
      <c r="N7" s="62"/>
      <c r="O7" s="61" t="s">
        <v>44</v>
      </c>
      <c r="P7" s="62"/>
      <c r="Q7" s="61" t="s">
        <v>44</v>
      </c>
      <c r="R7" s="62"/>
      <c r="S7" s="61" t="s">
        <v>44</v>
      </c>
      <c r="T7" s="62"/>
      <c r="U7" s="61" t="s">
        <v>44</v>
      </c>
      <c r="V7" s="62"/>
      <c r="W7" s="61" t="s">
        <v>44</v>
      </c>
      <c r="X7" s="62"/>
      <c r="Y7" s="61" t="s">
        <v>44</v>
      </c>
      <c r="Z7" s="62"/>
      <c r="AA7" s="61" t="s">
        <v>44</v>
      </c>
      <c r="AB7" s="62"/>
      <c r="AC7" s="61" t="s">
        <v>44</v>
      </c>
      <c r="AD7" s="62"/>
      <c r="AE7" s="61" t="s">
        <v>44</v>
      </c>
      <c r="AF7" s="62"/>
      <c r="AG7" s="61" t="s">
        <v>44</v>
      </c>
      <c r="AH7" s="62"/>
      <c r="AI7" s="61" t="s">
        <v>44</v>
      </c>
      <c r="AJ7" s="62"/>
      <c r="AK7" s="61" t="s">
        <v>44</v>
      </c>
      <c r="AL7" s="62"/>
      <c r="AM7" s="61" t="s">
        <v>44</v>
      </c>
      <c r="AN7" s="62"/>
      <c r="AO7" s="61" t="s">
        <v>44</v>
      </c>
      <c r="AP7" s="62"/>
      <c r="AQ7" s="61" t="s">
        <v>44</v>
      </c>
      <c r="AR7" s="62"/>
      <c r="AS7" s="61" t="s">
        <v>44</v>
      </c>
      <c r="AT7" s="62"/>
    </row>
    <row r="8" spans="1:46" s="19" customFormat="1" ht="54.75" customHeight="1" x14ac:dyDescent="0.2">
      <c r="A8" s="80"/>
      <c r="B8" s="57"/>
      <c r="C8" s="57"/>
      <c r="D8" s="14" t="s">
        <v>45</v>
      </c>
      <c r="E8" s="15" t="s">
        <v>46</v>
      </c>
      <c r="F8" s="80"/>
      <c r="G8" s="80"/>
      <c r="H8" s="56"/>
      <c r="I8" s="16" t="s">
        <v>47</v>
      </c>
      <c r="J8" s="16" t="s">
        <v>48</v>
      </c>
      <c r="K8" s="16" t="s">
        <v>47</v>
      </c>
      <c r="L8" s="16" t="s">
        <v>48</v>
      </c>
      <c r="M8" s="16" t="s">
        <v>47</v>
      </c>
      <c r="N8" s="16" t="s">
        <v>48</v>
      </c>
      <c r="O8" s="16" t="s">
        <v>47</v>
      </c>
      <c r="P8" s="16" t="s">
        <v>48</v>
      </c>
      <c r="Q8" s="16" t="s">
        <v>47</v>
      </c>
      <c r="R8" s="16" t="s">
        <v>48</v>
      </c>
      <c r="S8" s="16" t="s">
        <v>49</v>
      </c>
      <c r="T8" s="16" t="s">
        <v>48</v>
      </c>
      <c r="U8" s="16" t="s">
        <v>49</v>
      </c>
      <c r="V8" s="16" t="s">
        <v>48</v>
      </c>
      <c r="W8" s="16" t="s">
        <v>49</v>
      </c>
      <c r="X8" s="16" t="s">
        <v>48</v>
      </c>
      <c r="Y8" s="16" t="s">
        <v>47</v>
      </c>
      <c r="Z8" s="16" t="s">
        <v>48</v>
      </c>
      <c r="AA8" s="16" t="s">
        <v>47</v>
      </c>
      <c r="AB8" s="16" t="s">
        <v>48</v>
      </c>
      <c r="AC8" s="16" t="s">
        <v>47</v>
      </c>
      <c r="AD8" s="16" t="s">
        <v>48</v>
      </c>
      <c r="AE8" s="16" t="s">
        <v>47</v>
      </c>
      <c r="AF8" s="16" t="s">
        <v>48</v>
      </c>
      <c r="AG8" s="16" t="s">
        <v>47</v>
      </c>
      <c r="AH8" s="16" t="s">
        <v>48</v>
      </c>
      <c r="AI8" s="16" t="s">
        <v>47</v>
      </c>
      <c r="AJ8" s="16" t="s">
        <v>48</v>
      </c>
      <c r="AK8" s="16" t="s">
        <v>47</v>
      </c>
      <c r="AL8" s="16" t="s">
        <v>48</v>
      </c>
      <c r="AM8" s="16" t="s">
        <v>47</v>
      </c>
      <c r="AN8" s="16" t="s">
        <v>48</v>
      </c>
      <c r="AO8" s="16" t="s">
        <v>47</v>
      </c>
      <c r="AP8" s="16" t="s">
        <v>48</v>
      </c>
      <c r="AQ8" s="16" t="s">
        <v>49</v>
      </c>
      <c r="AR8" s="17" t="s">
        <v>48</v>
      </c>
      <c r="AS8" s="16" t="s">
        <v>47</v>
      </c>
      <c r="AT8" s="18" t="s">
        <v>50</v>
      </c>
    </row>
    <row r="9" spans="1:46" s="19" customFormat="1" ht="14.25" customHeight="1" x14ac:dyDescent="0.2">
      <c r="A9" s="20"/>
      <c r="B9" s="21">
        <v>1</v>
      </c>
      <c r="C9" s="22">
        <f>B9+1</f>
        <v>2</v>
      </c>
      <c r="D9" s="22">
        <f t="shared" ref="D9:AT9" si="0">C9+1</f>
        <v>3</v>
      </c>
      <c r="E9" s="22">
        <f t="shared" si="0"/>
        <v>4</v>
      </c>
      <c r="F9" s="22">
        <f t="shared" si="0"/>
        <v>5</v>
      </c>
      <c r="G9" s="22">
        <f t="shared" si="0"/>
        <v>6</v>
      </c>
      <c r="H9" s="22">
        <f t="shared" si="0"/>
        <v>7</v>
      </c>
      <c r="I9" s="22">
        <f t="shared" si="0"/>
        <v>8</v>
      </c>
      <c r="J9" s="22">
        <f t="shared" si="0"/>
        <v>9</v>
      </c>
      <c r="K9" s="22">
        <f t="shared" si="0"/>
        <v>10</v>
      </c>
      <c r="L9" s="22">
        <f t="shared" si="0"/>
        <v>11</v>
      </c>
      <c r="M9" s="22">
        <f t="shared" si="0"/>
        <v>12</v>
      </c>
      <c r="N9" s="22">
        <f t="shared" si="0"/>
        <v>13</v>
      </c>
      <c r="O9" s="22">
        <f t="shared" si="0"/>
        <v>14</v>
      </c>
      <c r="P9" s="22">
        <f t="shared" si="0"/>
        <v>15</v>
      </c>
      <c r="Q9" s="22">
        <f t="shared" si="0"/>
        <v>16</v>
      </c>
      <c r="R9" s="22">
        <f t="shared" si="0"/>
        <v>17</v>
      </c>
      <c r="S9" s="22">
        <f t="shared" si="0"/>
        <v>18</v>
      </c>
      <c r="T9" s="22">
        <f t="shared" si="0"/>
        <v>19</v>
      </c>
      <c r="U9" s="22">
        <f t="shared" si="0"/>
        <v>20</v>
      </c>
      <c r="V9" s="22">
        <f t="shared" si="0"/>
        <v>21</v>
      </c>
      <c r="W9" s="22">
        <f t="shared" si="0"/>
        <v>22</v>
      </c>
      <c r="X9" s="22">
        <f t="shared" si="0"/>
        <v>23</v>
      </c>
      <c r="Y9" s="22">
        <f t="shared" si="0"/>
        <v>24</v>
      </c>
      <c r="Z9" s="22">
        <f t="shared" si="0"/>
        <v>25</v>
      </c>
      <c r="AA9" s="22">
        <f t="shared" si="0"/>
        <v>26</v>
      </c>
      <c r="AB9" s="22">
        <f t="shared" si="0"/>
        <v>27</v>
      </c>
      <c r="AC9" s="22">
        <f t="shared" si="0"/>
        <v>28</v>
      </c>
      <c r="AD9" s="22">
        <f t="shared" si="0"/>
        <v>29</v>
      </c>
      <c r="AE9" s="22">
        <f t="shared" si="0"/>
        <v>30</v>
      </c>
      <c r="AF9" s="22">
        <f t="shared" si="0"/>
        <v>31</v>
      </c>
      <c r="AG9" s="22">
        <f t="shared" si="0"/>
        <v>32</v>
      </c>
      <c r="AH9" s="22">
        <f t="shared" si="0"/>
        <v>33</v>
      </c>
      <c r="AI9" s="22">
        <f t="shared" si="0"/>
        <v>34</v>
      </c>
      <c r="AJ9" s="22">
        <f t="shared" si="0"/>
        <v>35</v>
      </c>
      <c r="AK9" s="22">
        <f t="shared" si="0"/>
        <v>36</v>
      </c>
      <c r="AL9" s="22">
        <f t="shared" si="0"/>
        <v>37</v>
      </c>
      <c r="AM9" s="22">
        <f t="shared" si="0"/>
        <v>38</v>
      </c>
      <c r="AN9" s="22">
        <f t="shared" si="0"/>
        <v>39</v>
      </c>
      <c r="AO9" s="22">
        <f t="shared" si="0"/>
        <v>40</v>
      </c>
      <c r="AP9" s="22">
        <f t="shared" si="0"/>
        <v>41</v>
      </c>
      <c r="AQ9" s="22">
        <f t="shared" si="0"/>
        <v>42</v>
      </c>
      <c r="AR9" s="22">
        <f t="shared" si="0"/>
        <v>43</v>
      </c>
      <c r="AS9" s="22">
        <f t="shared" si="0"/>
        <v>44</v>
      </c>
      <c r="AT9" s="22">
        <f t="shared" si="0"/>
        <v>45</v>
      </c>
    </row>
    <row r="10" spans="1:46" s="3" customFormat="1" ht="13.5" x14ac:dyDescent="0.2">
      <c r="A10" s="23">
        <v>0.15</v>
      </c>
      <c r="B10" s="63" t="s">
        <v>51</v>
      </c>
      <c r="C10" s="24" t="s">
        <v>52</v>
      </c>
      <c r="D10" s="25">
        <v>1.5549999999999999</v>
      </c>
      <c r="E10" s="26"/>
      <c r="F10" s="27">
        <v>182526</v>
      </c>
      <c r="G10" s="23">
        <v>0.2</v>
      </c>
      <c r="H10" s="27">
        <f t="shared" ref="H10:H68" si="1">F10*(D10*G10+(1-G10))</f>
        <v>202786.386</v>
      </c>
      <c r="I10" s="28"/>
      <c r="J10" s="28">
        <f>I10*H10</f>
        <v>0</v>
      </c>
      <c r="K10" s="28"/>
      <c r="L10" s="28">
        <f>K10*H10</f>
        <v>0</v>
      </c>
      <c r="M10" s="29">
        <v>6</v>
      </c>
      <c r="N10" s="28">
        <f>M10*H10</f>
        <v>1216718.3160000001</v>
      </c>
      <c r="O10" s="28"/>
      <c r="P10" s="28">
        <f>O10*H10</f>
        <v>0</v>
      </c>
      <c r="Q10" s="28"/>
      <c r="R10" s="28">
        <f>SUM(H10*Q10)</f>
        <v>0</v>
      </c>
      <c r="S10" s="28"/>
      <c r="T10" s="28">
        <f>SUM(S10*H10)</f>
        <v>0</v>
      </c>
      <c r="U10" s="28"/>
      <c r="V10" s="28">
        <f>U10*H10</f>
        <v>0</v>
      </c>
      <c r="W10" s="28"/>
      <c r="X10" s="28">
        <f>W10*H10</f>
        <v>0</v>
      </c>
      <c r="Y10" s="28"/>
      <c r="Z10" s="28">
        <f>SUM(H10*Y10)</f>
        <v>0</v>
      </c>
      <c r="AA10" s="28"/>
      <c r="AB10" s="28">
        <f>SUM(H10*AA10)</f>
        <v>0</v>
      </c>
      <c r="AC10" s="28">
        <v>9</v>
      </c>
      <c r="AD10" s="28">
        <f>AC10*H10</f>
        <v>1825077.4739999999</v>
      </c>
      <c r="AE10" s="28">
        <v>5</v>
      </c>
      <c r="AF10" s="28">
        <f t="shared" ref="AF10:AF27" si="2">AE10*H10</f>
        <v>1013931.9299999999</v>
      </c>
      <c r="AG10" s="28">
        <v>10</v>
      </c>
      <c r="AH10" s="28">
        <f>AG10*H10</f>
        <v>2027863.8599999999</v>
      </c>
      <c r="AI10" s="28"/>
      <c r="AJ10" s="28"/>
      <c r="AK10" s="28"/>
      <c r="AL10" s="28"/>
      <c r="AM10" s="28"/>
      <c r="AN10" s="28"/>
      <c r="AO10" s="28"/>
      <c r="AP10" s="28"/>
      <c r="AQ10" s="28"/>
      <c r="AR10" s="30"/>
      <c r="AS10" s="31">
        <f t="shared" ref="AS10:AS41" si="3">M10+K10+O10+Q10+I10+S10+U10+W10+Y10+AA10+AC10+AE10+AG10+AI10+AK10+AM10+AQ10+AO10</f>
        <v>30</v>
      </c>
      <c r="AT10" s="32">
        <f t="shared" ref="AT10:AT41" si="4">N10+L10+P10+R10+J10+T10+V10+X10+Z10+AB10+AD10+AF10+AH10+AJ10+AL10+AN10+AR10+AP10</f>
        <v>6083591.5800000001</v>
      </c>
    </row>
    <row r="11" spans="1:46" s="3" customFormat="1" ht="13.5" x14ac:dyDescent="0.2">
      <c r="A11" s="23">
        <v>0.3</v>
      </c>
      <c r="B11" s="64"/>
      <c r="C11" s="24" t="s">
        <v>53</v>
      </c>
      <c r="D11" s="25">
        <v>1.5549999999999999</v>
      </c>
      <c r="E11" s="26"/>
      <c r="F11" s="27">
        <v>196459</v>
      </c>
      <c r="G11" s="23">
        <v>0.26</v>
      </c>
      <c r="H11" s="27">
        <f t="shared" si="1"/>
        <v>224808.03369999997</v>
      </c>
      <c r="I11" s="28">
        <v>5</v>
      </c>
      <c r="J11" s="28">
        <f>I11*H11</f>
        <v>1124040.1684999999</v>
      </c>
      <c r="K11" s="28"/>
      <c r="L11" s="28"/>
      <c r="M11" s="29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>
        <f t="shared" si="2"/>
        <v>0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30"/>
      <c r="AS11" s="31">
        <f t="shared" si="3"/>
        <v>5</v>
      </c>
      <c r="AT11" s="32">
        <f t="shared" si="4"/>
        <v>1124040.1684999999</v>
      </c>
    </row>
    <row r="12" spans="1:46" s="3" customFormat="1" ht="20.25" customHeight="1" x14ac:dyDescent="0.2">
      <c r="A12" s="23">
        <v>0.3</v>
      </c>
      <c r="B12" s="63" t="s">
        <v>54</v>
      </c>
      <c r="C12" s="24" t="s">
        <v>55</v>
      </c>
      <c r="D12" s="25">
        <v>1.5549999999999999</v>
      </c>
      <c r="E12" s="26"/>
      <c r="F12" s="27">
        <v>140072</v>
      </c>
      <c r="G12" s="23">
        <v>0.33</v>
      </c>
      <c r="H12" s="27">
        <f>F12*(D12*G12+(1-G12))</f>
        <v>165726.1868</v>
      </c>
      <c r="I12" s="33"/>
      <c r="J12" s="28">
        <f t="shared" ref="J12:J68" si="5">I12*H12</f>
        <v>0</v>
      </c>
      <c r="K12" s="28"/>
      <c r="L12" s="28">
        <f t="shared" ref="L12:L27" si="6">K12*H12</f>
        <v>0</v>
      </c>
      <c r="M12" s="28"/>
      <c r="N12" s="28">
        <f t="shared" ref="N12:N27" si="7">M12*H12</f>
        <v>0</v>
      </c>
      <c r="O12" s="28">
        <v>34</v>
      </c>
      <c r="P12" s="28">
        <f t="shared" ref="P12:P27" si="8">O12*H12</f>
        <v>5634690.3511999995</v>
      </c>
      <c r="Q12" s="28"/>
      <c r="R12" s="28">
        <f t="shared" ref="R12:R27" si="9">SUM(H12*Q12)</f>
        <v>0</v>
      </c>
      <c r="S12" s="28"/>
      <c r="T12" s="28">
        <f t="shared" ref="T12:T27" si="10">SUM(S12*H12)</f>
        <v>0</v>
      </c>
      <c r="U12" s="28"/>
      <c r="V12" s="28">
        <f t="shared" ref="V12:V27" si="11">U12*H12</f>
        <v>0</v>
      </c>
      <c r="W12" s="28"/>
      <c r="X12" s="28">
        <f t="shared" ref="X12:X27" si="12">W12*H12</f>
        <v>0</v>
      </c>
      <c r="Y12" s="28"/>
      <c r="Z12" s="28">
        <f t="shared" ref="Z12:Z27" si="13">SUM(H12*Y12)</f>
        <v>0</v>
      </c>
      <c r="AA12" s="28"/>
      <c r="AB12" s="28">
        <f t="shared" ref="AB12:AB27" si="14">SUM(H12*AA12)</f>
        <v>0</v>
      </c>
      <c r="AC12" s="28"/>
      <c r="AD12" s="28">
        <f>AC12*H12</f>
        <v>0</v>
      </c>
      <c r="AE12" s="28">
        <v>4</v>
      </c>
      <c r="AF12" s="28">
        <f t="shared" si="2"/>
        <v>662904.74719999998</v>
      </c>
      <c r="AG12" s="28"/>
      <c r="AH12" s="28">
        <f t="shared" ref="AH12:AH27" si="15">AG12*H12</f>
        <v>0</v>
      </c>
      <c r="AI12" s="28"/>
      <c r="AJ12" s="28"/>
      <c r="AK12" s="28">
        <v>12</v>
      </c>
      <c r="AL12" s="28">
        <f>SUM(H12*AK12)</f>
        <v>1988714.2415999998</v>
      </c>
      <c r="AM12" s="28"/>
      <c r="AN12" s="28"/>
      <c r="AO12" s="28"/>
      <c r="AP12" s="28"/>
      <c r="AQ12" s="28"/>
      <c r="AR12" s="30">
        <f>AQ12*H12</f>
        <v>0</v>
      </c>
      <c r="AS12" s="31">
        <f t="shared" si="3"/>
        <v>50</v>
      </c>
      <c r="AT12" s="32">
        <f t="shared" si="4"/>
        <v>8286309.3399999999</v>
      </c>
    </row>
    <row r="13" spans="1:46" s="3" customFormat="1" ht="13.5" x14ac:dyDescent="0.2">
      <c r="A13" s="23">
        <v>0.3</v>
      </c>
      <c r="B13" s="64"/>
      <c r="C13" s="24" t="s">
        <v>56</v>
      </c>
      <c r="D13" s="25">
        <v>1.5549999999999999</v>
      </c>
      <c r="E13" s="26"/>
      <c r="F13" s="27">
        <v>212352</v>
      </c>
      <c r="G13" s="23">
        <v>0.39</v>
      </c>
      <c r="H13" s="27">
        <f t="shared" si="1"/>
        <v>258315.59040000002</v>
      </c>
      <c r="I13" s="33">
        <v>30</v>
      </c>
      <c r="J13" s="28">
        <f t="shared" si="5"/>
        <v>7749467.7120000003</v>
      </c>
      <c r="K13" s="28"/>
      <c r="L13" s="28">
        <f t="shared" si="6"/>
        <v>0</v>
      </c>
      <c r="M13" s="28"/>
      <c r="N13" s="28">
        <f t="shared" si="7"/>
        <v>0</v>
      </c>
      <c r="O13" s="28">
        <v>60</v>
      </c>
      <c r="P13" s="28">
        <f t="shared" si="8"/>
        <v>15498935.424000001</v>
      </c>
      <c r="Q13" s="28"/>
      <c r="R13" s="28">
        <f t="shared" si="9"/>
        <v>0</v>
      </c>
      <c r="S13" s="28"/>
      <c r="T13" s="28">
        <f t="shared" si="10"/>
        <v>0</v>
      </c>
      <c r="U13" s="28"/>
      <c r="V13" s="28">
        <f t="shared" si="11"/>
        <v>0</v>
      </c>
      <c r="W13" s="28"/>
      <c r="X13" s="28">
        <f t="shared" si="12"/>
        <v>0</v>
      </c>
      <c r="Y13" s="28"/>
      <c r="Z13" s="28">
        <f t="shared" si="13"/>
        <v>0</v>
      </c>
      <c r="AA13" s="28"/>
      <c r="AB13" s="28">
        <f t="shared" si="14"/>
        <v>0</v>
      </c>
      <c r="AC13" s="28">
        <v>2</v>
      </c>
      <c r="AD13" s="28">
        <f>AC13*H13</f>
        <v>516631.18080000003</v>
      </c>
      <c r="AE13" s="28"/>
      <c r="AF13" s="28">
        <f t="shared" si="2"/>
        <v>0</v>
      </c>
      <c r="AG13" s="28"/>
      <c r="AH13" s="28">
        <f t="shared" si="15"/>
        <v>0</v>
      </c>
      <c r="AI13" s="28"/>
      <c r="AJ13" s="28"/>
      <c r="AK13" s="28"/>
      <c r="AL13" s="28">
        <v>0</v>
      </c>
      <c r="AM13" s="28"/>
      <c r="AN13" s="28"/>
      <c r="AO13" s="28"/>
      <c r="AP13" s="28"/>
      <c r="AQ13" s="28"/>
      <c r="AR13" s="30"/>
      <c r="AS13" s="31">
        <f t="shared" si="3"/>
        <v>92</v>
      </c>
      <c r="AT13" s="32">
        <f t="shared" si="4"/>
        <v>23765034.316799998</v>
      </c>
    </row>
    <row r="14" spans="1:46" s="3" customFormat="1" ht="13.5" x14ac:dyDescent="0.2">
      <c r="A14" s="23">
        <v>0.15</v>
      </c>
      <c r="B14" s="34" t="s">
        <v>57</v>
      </c>
      <c r="C14" s="24" t="s">
        <v>58</v>
      </c>
      <c r="D14" s="25">
        <v>1.5549999999999999</v>
      </c>
      <c r="E14" s="26"/>
      <c r="F14" s="27">
        <v>146554</v>
      </c>
      <c r="G14" s="23">
        <v>0.22</v>
      </c>
      <c r="H14" s="27">
        <f t="shared" si="1"/>
        <v>164448.24340000001</v>
      </c>
      <c r="I14" s="33">
        <v>78</v>
      </c>
      <c r="J14" s="28">
        <f t="shared" si="5"/>
        <v>12826962.985200001</v>
      </c>
      <c r="K14" s="28"/>
      <c r="L14" s="28">
        <f t="shared" si="6"/>
        <v>0</v>
      </c>
      <c r="M14" s="28"/>
      <c r="N14" s="28">
        <f t="shared" si="7"/>
        <v>0</v>
      </c>
      <c r="O14" s="28"/>
      <c r="P14" s="28">
        <f t="shared" si="8"/>
        <v>0</v>
      </c>
      <c r="Q14" s="28"/>
      <c r="R14" s="28">
        <f t="shared" si="9"/>
        <v>0</v>
      </c>
      <c r="S14" s="28"/>
      <c r="T14" s="28">
        <f t="shared" si="10"/>
        <v>0</v>
      </c>
      <c r="U14" s="28"/>
      <c r="V14" s="28">
        <f t="shared" si="11"/>
        <v>0</v>
      </c>
      <c r="W14" s="28"/>
      <c r="X14" s="28">
        <f t="shared" si="12"/>
        <v>0</v>
      </c>
      <c r="Y14" s="28"/>
      <c r="Z14" s="28">
        <f t="shared" si="13"/>
        <v>0</v>
      </c>
      <c r="AA14" s="28"/>
      <c r="AB14" s="28">
        <f t="shared" si="14"/>
        <v>0</v>
      </c>
      <c r="AC14" s="28"/>
      <c r="AD14" s="28">
        <f>AC14*H14</f>
        <v>0</v>
      </c>
      <c r="AE14" s="28"/>
      <c r="AF14" s="28">
        <f t="shared" si="2"/>
        <v>0</v>
      </c>
      <c r="AG14" s="28"/>
      <c r="AH14" s="28">
        <f t="shared" si="15"/>
        <v>0</v>
      </c>
      <c r="AI14" s="28"/>
      <c r="AJ14" s="28"/>
      <c r="AK14" s="28"/>
      <c r="AL14" s="28"/>
      <c r="AM14" s="28"/>
      <c r="AN14" s="28"/>
      <c r="AO14" s="28"/>
      <c r="AP14" s="28"/>
      <c r="AQ14" s="28"/>
      <c r="AR14" s="30"/>
      <c r="AS14" s="31">
        <f t="shared" si="3"/>
        <v>78</v>
      </c>
      <c r="AT14" s="32">
        <f t="shared" si="4"/>
        <v>12826962.985200001</v>
      </c>
    </row>
    <row r="15" spans="1:46" s="3" customFormat="1" ht="13.5" x14ac:dyDescent="0.2">
      <c r="A15" s="23">
        <v>0.3</v>
      </c>
      <c r="B15" s="59" t="s">
        <v>59</v>
      </c>
      <c r="C15" s="24" t="s">
        <v>60</v>
      </c>
      <c r="D15" s="25">
        <v>1.5549999999999999</v>
      </c>
      <c r="E15" s="26"/>
      <c r="F15" s="27">
        <v>164108</v>
      </c>
      <c r="G15" s="23">
        <v>0.3</v>
      </c>
      <c r="H15" s="27">
        <f t="shared" si="1"/>
        <v>191431.98199999999</v>
      </c>
      <c r="I15" s="28">
        <f>60</f>
        <v>60</v>
      </c>
      <c r="J15" s="28">
        <f t="shared" si="5"/>
        <v>11485918.92</v>
      </c>
      <c r="K15" s="28"/>
      <c r="L15" s="28">
        <f t="shared" si="6"/>
        <v>0</v>
      </c>
      <c r="M15" s="28"/>
      <c r="N15" s="28">
        <f t="shared" si="7"/>
        <v>0</v>
      </c>
      <c r="O15" s="28"/>
      <c r="P15" s="28">
        <f t="shared" si="8"/>
        <v>0</v>
      </c>
      <c r="Q15" s="28"/>
      <c r="R15" s="28">
        <f t="shared" si="9"/>
        <v>0</v>
      </c>
      <c r="S15" s="28"/>
      <c r="T15" s="28">
        <f t="shared" si="10"/>
        <v>0</v>
      </c>
      <c r="U15" s="28"/>
      <c r="V15" s="28">
        <f t="shared" si="11"/>
        <v>0</v>
      </c>
      <c r="W15" s="28"/>
      <c r="X15" s="28">
        <f t="shared" si="12"/>
        <v>0</v>
      </c>
      <c r="Y15" s="28"/>
      <c r="Z15" s="28">
        <f t="shared" si="13"/>
        <v>0</v>
      </c>
      <c r="AA15" s="28"/>
      <c r="AB15" s="28">
        <f t="shared" si="14"/>
        <v>0</v>
      </c>
      <c r="AC15" s="28"/>
      <c r="AD15" s="28">
        <f>AC15*H15</f>
        <v>0</v>
      </c>
      <c r="AE15" s="28"/>
      <c r="AF15" s="28">
        <f t="shared" si="2"/>
        <v>0</v>
      </c>
      <c r="AG15" s="28"/>
      <c r="AH15" s="28">
        <f t="shared" si="15"/>
        <v>0</v>
      </c>
      <c r="AI15" s="28"/>
      <c r="AJ15" s="28"/>
      <c r="AK15" s="28"/>
      <c r="AL15" s="28"/>
      <c r="AM15" s="28"/>
      <c r="AN15" s="28"/>
      <c r="AO15" s="28"/>
      <c r="AP15" s="28"/>
      <c r="AQ15" s="28"/>
      <c r="AR15" s="30"/>
      <c r="AS15" s="31">
        <f t="shared" si="3"/>
        <v>60</v>
      </c>
      <c r="AT15" s="32">
        <f t="shared" si="4"/>
        <v>11485918.92</v>
      </c>
    </row>
    <row r="16" spans="1:46" s="3" customFormat="1" ht="13.5" x14ac:dyDescent="0.2">
      <c r="A16" s="23"/>
      <c r="B16" s="60"/>
      <c r="C16" s="24" t="s">
        <v>61</v>
      </c>
      <c r="D16" s="25">
        <v>1.5549999999999999</v>
      </c>
      <c r="E16" s="26"/>
      <c r="F16" s="27">
        <v>486210</v>
      </c>
      <c r="G16" s="23">
        <v>7.0000000000000007E-2</v>
      </c>
      <c r="H16" s="27">
        <f>F16*(D16*G16+(1-G16))</f>
        <v>505099.2585</v>
      </c>
      <c r="I16" s="33"/>
      <c r="J16" s="28"/>
      <c r="K16" s="28"/>
      <c r="L16" s="28">
        <f t="shared" si="6"/>
        <v>0</v>
      </c>
      <c r="M16" s="28"/>
      <c r="N16" s="28">
        <f t="shared" si="7"/>
        <v>0</v>
      </c>
      <c r="O16" s="28"/>
      <c r="P16" s="28">
        <f t="shared" si="8"/>
        <v>0</v>
      </c>
      <c r="Q16" s="28"/>
      <c r="R16" s="28">
        <f t="shared" si="9"/>
        <v>0</v>
      </c>
      <c r="S16" s="28"/>
      <c r="T16" s="28">
        <f t="shared" si="10"/>
        <v>0</v>
      </c>
      <c r="U16" s="28"/>
      <c r="V16" s="28">
        <f t="shared" si="11"/>
        <v>0</v>
      </c>
      <c r="W16" s="28"/>
      <c r="X16" s="28">
        <f t="shared" si="12"/>
        <v>0</v>
      </c>
      <c r="Y16" s="28"/>
      <c r="Z16" s="28">
        <f t="shared" si="13"/>
        <v>0</v>
      </c>
      <c r="AA16" s="28"/>
      <c r="AB16" s="28">
        <f t="shared" si="14"/>
        <v>0</v>
      </c>
      <c r="AC16" s="28"/>
      <c r="AD16" s="28"/>
      <c r="AE16" s="28"/>
      <c r="AF16" s="28">
        <f t="shared" si="2"/>
        <v>0</v>
      </c>
      <c r="AG16" s="28"/>
      <c r="AH16" s="28">
        <f t="shared" si="15"/>
        <v>0</v>
      </c>
      <c r="AI16" s="28"/>
      <c r="AJ16" s="28"/>
      <c r="AK16" s="28"/>
      <c r="AL16" s="28"/>
      <c r="AM16" s="28"/>
      <c r="AN16" s="28"/>
      <c r="AO16" s="28"/>
      <c r="AP16" s="28"/>
      <c r="AQ16" s="28"/>
      <c r="AR16" s="30"/>
      <c r="AS16" s="31">
        <f t="shared" si="3"/>
        <v>0</v>
      </c>
      <c r="AT16" s="32">
        <f t="shared" si="4"/>
        <v>0</v>
      </c>
    </row>
    <row r="17" spans="1:46" s="3" customFormat="1" ht="25.5" x14ac:dyDescent="0.2">
      <c r="A17" s="23">
        <v>0.45</v>
      </c>
      <c r="B17" s="34" t="s">
        <v>62</v>
      </c>
      <c r="C17" s="24" t="s">
        <v>63</v>
      </c>
      <c r="D17" s="25">
        <v>1.5549999999999999</v>
      </c>
      <c r="E17" s="26"/>
      <c r="F17" s="27">
        <v>285612</v>
      </c>
      <c r="G17" s="23">
        <v>0.5</v>
      </c>
      <c r="H17" s="27">
        <f t="shared" si="1"/>
        <v>364869.32999999996</v>
      </c>
      <c r="I17" s="33"/>
      <c r="J17" s="28">
        <f t="shared" si="5"/>
        <v>0</v>
      </c>
      <c r="K17" s="28"/>
      <c r="L17" s="28">
        <f t="shared" si="6"/>
        <v>0</v>
      </c>
      <c r="M17" s="28"/>
      <c r="N17" s="28">
        <f t="shared" si="7"/>
        <v>0</v>
      </c>
      <c r="O17" s="28"/>
      <c r="P17" s="28">
        <f t="shared" si="8"/>
        <v>0</v>
      </c>
      <c r="Q17" s="28"/>
      <c r="R17" s="28">
        <f t="shared" si="9"/>
        <v>0</v>
      </c>
      <c r="S17" s="28"/>
      <c r="T17" s="28">
        <f t="shared" si="10"/>
        <v>0</v>
      </c>
      <c r="U17" s="28"/>
      <c r="V17" s="28">
        <f t="shared" si="11"/>
        <v>0</v>
      </c>
      <c r="W17" s="28"/>
      <c r="X17" s="28">
        <f t="shared" si="12"/>
        <v>0</v>
      </c>
      <c r="Y17" s="28"/>
      <c r="Z17" s="28">
        <f t="shared" si="13"/>
        <v>0</v>
      </c>
      <c r="AA17" s="28"/>
      <c r="AB17" s="28">
        <f t="shared" si="14"/>
        <v>0</v>
      </c>
      <c r="AC17" s="28"/>
      <c r="AD17" s="28">
        <f t="shared" ref="AD17:AD27" si="16">AC17*H17</f>
        <v>0</v>
      </c>
      <c r="AE17" s="28"/>
      <c r="AF17" s="28">
        <f t="shared" si="2"/>
        <v>0</v>
      </c>
      <c r="AG17" s="28"/>
      <c r="AH17" s="28">
        <f t="shared" si="15"/>
        <v>0</v>
      </c>
      <c r="AI17" s="28"/>
      <c r="AJ17" s="28"/>
      <c r="AK17" s="28"/>
      <c r="AL17" s="28"/>
      <c r="AM17" s="28"/>
      <c r="AN17" s="28"/>
      <c r="AO17" s="28"/>
      <c r="AP17" s="28"/>
      <c r="AQ17" s="28"/>
      <c r="AR17" s="30"/>
      <c r="AS17" s="31">
        <f t="shared" si="3"/>
        <v>0</v>
      </c>
      <c r="AT17" s="32">
        <f t="shared" si="4"/>
        <v>0</v>
      </c>
    </row>
    <row r="18" spans="1:46" s="3" customFormat="1" ht="13.5" x14ac:dyDescent="0.2">
      <c r="A18" s="23">
        <v>0.3</v>
      </c>
      <c r="B18" s="34" t="s">
        <v>64</v>
      </c>
      <c r="C18" s="24" t="s">
        <v>65</v>
      </c>
      <c r="D18" s="25">
        <v>1.5549999999999999</v>
      </c>
      <c r="E18" s="26"/>
      <c r="F18" s="27">
        <v>110986</v>
      </c>
      <c r="G18" s="23">
        <v>0.33</v>
      </c>
      <c r="H18" s="27">
        <f t="shared" si="1"/>
        <v>131313.08590000001</v>
      </c>
      <c r="I18" s="33"/>
      <c r="J18" s="28">
        <f t="shared" si="5"/>
        <v>0</v>
      </c>
      <c r="K18" s="28"/>
      <c r="L18" s="28">
        <f t="shared" si="6"/>
        <v>0</v>
      </c>
      <c r="M18" s="28"/>
      <c r="N18" s="28">
        <f t="shared" si="7"/>
        <v>0</v>
      </c>
      <c r="O18" s="28"/>
      <c r="P18" s="28">
        <f t="shared" si="8"/>
        <v>0</v>
      </c>
      <c r="Q18" s="28"/>
      <c r="R18" s="28">
        <f t="shared" si="9"/>
        <v>0</v>
      </c>
      <c r="S18" s="28"/>
      <c r="T18" s="28">
        <f t="shared" si="10"/>
        <v>0</v>
      </c>
      <c r="U18" s="28"/>
      <c r="V18" s="28">
        <f t="shared" si="11"/>
        <v>0</v>
      </c>
      <c r="W18" s="28"/>
      <c r="X18" s="28">
        <f t="shared" si="12"/>
        <v>0</v>
      </c>
      <c r="Y18" s="28"/>
      <c r="Z18" s="28">
        <f t="shared" si="13"/>
        <v>0</v>
      </c>
      <c r="AA18" s="28">
        <v>76</v>
      </c>
      <c r="AB18" s="28">
        <f t="shared" si="14"/>
        <v>9979794.5284000002</v>
      </c>
      <c r="AC18" s="28"/>
      <c r="AD18" s="28">
        <f t="shared" si="16"/>
        <v>0</v>
      </c>
      <c r="AE18" s="28"/>
      <c r="AF18" s="28">
        <f t="shared" si="2"/>
        <v>0</v>
      </c>
      <c r="AG18" s="28"/>
      <c r="AH18" s="28">
        <f t="shared" si="15"/>
        <v>0</v>
      </c>
      <c r="AI18" s="28"/>
      <c r="AJ18" s="28"/>
      <c r="AK18" s="28"/>
      <c r="AL18" s="28"/>
      <c r="AM18" s="28"/>
      <c r="AN18" s="28"/>
      <c r="AO18" s="28"/>
      <c r="AP18" s="28"/>
      <c r="AQ18" s="28"/>
      <c r="AR18" s="30"/>
      <c r="AS18" s="31">
        <f t="shared" si="3"/>
        <v>76</v>
      </c>
      <c r="AT18" s="32">
        <f t="shared" si="4"/>
        <v>9979794.5284000002</v>
      </c>
    </row>
    <row r="19" spans="1:46" s="3" customFormat="1" ht="13.5" x14ac:dyDescent="0.2">
      <c r="A19" s="23">
        <v>0.45</v>
      </c>
      <c r="B19" s="59" t="s">
        <v>66</v>
      </c>
      <c r="C19" s="24" t="s">
        <v>67</v>
      </c>
      <c r="D19" s="25">
        <v>1.5549999999999999</v>
      </c>
      <c r="E19" s="26"/>
      <c r="F19" s="27">
        <v>582692</v>
      </c>
      <c r="G19" s="23">
        <v>0.48</v>
      </c>
      <c r="H19" s="27">
        <f t="shared" si="1"/>
        <v>737921.14879999997</v>
      </c>
      <c r="I19" s="33"/>
      <c r="J19" s="28">
        <f t="shared" si="5"/>
        <v>0</v>
      </c>
      <c r="K19" s="28"/>
      <c r="L19" s="28">
        <f t="shared" si="6"/>
        <v>0</v>
      </c>
      <c r="M19" s="28"/>
      <c r="N19" s="28">
        <f t="shared" si="7"/>
        <v>0</v>
      </c>
      <c r="O19" s="28"/>
      <c r="P19" s="28">
        <f t="shared" si="8"/>
        <v>0</v>
      </c>
      <c r="Q19" s="28"/>
      <c r="R19" s="28">
        <f t="shared" si="9"/>
        <v>0</v>
      </c>
      <c r="S19" s="28"/>
      <c r="T19" s="28">
        <f t="shared" si="10"/>
        <v>0</v>
      </c>
      <c r="U19" s="28"/>
      <c r="V19" s="28">
        <f t="shared" si="11"/>
        <v>0</v>
      </c>
      <c r="W19" s="28"/>
      <c r="X19" s="28">
        <f t="shared" si="12"/>
        <v>0</v>
      </c>
      <c r="Y19" s="28"/>
      <c r="Z19" s="28">
        <f t="shared" si="13"/>
        <v>0</v>
      </c>
      <c r="AA19" s="28"/>
      <c r="AB19" s="28">
        <f t="shared" si="14"/>
        <v>0</v>
      </c>
      <c r="AC19" s="28"/>
      <c r="AD19" s="28">
        <f t="shared" si="16"/>
        <v>0</v>
      </c>
      <c r="AE19" s="28"/>
      <c r="AF19" s="28">
        <f t="shared" si="2"/>
        <v>0</v>
      </c>
      <c r="AG19" s="28"/>
      <c r="AH19" s="28">
        <f t="shared" si="15"/>
        <v>0</v>
      </c>
      <c r="AI19" s="28"/>
      <c r="AJ19" s="28"/>
      <c r="AK19" s="28"/>
      <c r="AL19" s="28"/>
      <c r="AM19" s="28"/>
      <c r="AN19" s="28"/>
      <c r="AO19" s="28"/>
      <c r="AP19" s="28"/>
      <c r="AQ19" s="28"/>
      <c r="AR19" s="30"/>
      <c r="AS19" s="31">
        <f t="shared" si="3"/>
        <v>0</v>
      </c>
      <c r="AT19" s="32">
        <f t="shared" si="4"/>
        <v>0</v>
      </c>
    </row>
    <row r="20" spans="1:46" s="3" customFormat="1" ht="13.5" x14ac:dyDescent="0.2">
      <c r="A20" s="23">
        <v>0.3</v>
      </c>
      <c r="B20" s="60"/>
      <c r="C20" s="24" t="s">
        <v>68</v>
      </c>
      <c r="D20" s="25">
        <v>1.5549999999999999</v>
      </c>
      <c r="E20" s="26"/>
      <c r="F20" s="27">
        <v>1718267</v>
      </c>
      <c r="G20" s="23">
        <v>0.28000000000000003</v>
      </c>
      <c r="H20" s="27">
        <f t="shared" si="1"/>
        <v>1985285.6917999999</v>
      </c>
      <c r="I20" s="33"/>
      <c r="J20" s="28">
        <f t="shared" si="5"/>
        <v>0</v>
      </c>
      <c r="K20" s="28"/>
      <c r="L20" s="28">
        <f t="shared" si="6"/>
        <v>0</v>
      </c>
      <c r="M20" s="28"/>
      <c r="N20" s="28">
        <f t="shared" si="7"/>
        <v>0</v>
      </c>
      <c r="O20" s="28"/>
      <c r="P20" s="28">
        <f t="shared" si="8"/>
        <v>0</v>
      </c>
      <c r="Q20" s="28"/>
      <c r="R20" s="28">
        <f t="shared" si="9"/>
        <v>0</v>
      </c>
      <c r="S20" s="28"/>
      <c r="T20" s="28">
        <f t="shared" si="10"/>
        <v>0</v>
      </c>
      <c r="U20" s="28"/>
      <c r="V20" s="28">
        <f t="shared" si="11"/>
        <v>0</v>
      </c>
      <c r="W20" s="28"/>
      <c r="X20" s="28">
        <f t="shared" si="12"/>
        <v>0</v>
      </c>
      <c r="Y20" s="28"/>
      <c r="Z20" s="28">
        <f t="shared" si="13"/>
        <v>0</v>
      </c>
      <c r="AA20" s="28"/>
      <c r="AB20" s="28">
        <f t="shared" si="14"/>
        <v>0</v>
      </c>
      <c r="AC20" s="28"/>
      <c r="AD20" s="28">
        <f t="shared" si="16"/>
        <v>0</v>
      </c>
      <c r="AE20" s="28"/>
      <c r="AF20" s="28">
        <f t="shared" si="2"/>
        <v>0</v>
      </c>
      <c r="AG20" s="28"/>
      <c r="AH20" s="28">
        <f t="shared" si="15"/>
        <v>0</v>
      </c>
      <c r="AI20" s="28"/>
      <c r="AJ20" s="28"/>
      <c r="AK20" s="28"/>
      <c r="AL20" s="28"/>
      <c r="AM20" s="28"/>
      <c r="AN20" s="28"/>
      <c r="AO20" s="28"/>
      <c r="AP20" s="28"/>
      <c r="AQ20" s="28"/>
      <c r="AR20" s="30"/>
      <c r="AS20" s="31">
        <f t="shared" si="3"/>
        <v>0</v>
      </c>
      <c r="AT20" s="32">
        <f t="shared" si="4"/>
        <v>0</v>
      </c>
    </row>
    <row r="21" spans="1:46" s="3" customFormat="1" ht="13.5" x14ac:dyDescent="0.2">
      <c r="A21" s="23">
        <v>0.3</v>
      </c>
      <c r="B21" s="59" t="s">
        <v>69</v>
      </c>
      <c r="C21" s="24" t="s">
        <v>70</v>
      </c>
      <c r="D21" s="25">
        <v>1.5549999999999999</v>
      </c>
      <c r="E21" s="26"/>
      <c r="F21" s="27">
        <v>177740</v>
      </c>
      <c r="G21" s="23">
        <v>0.25</v>
      </c>
      <c r="H21" s="27">
        <f t="shared" si="1"/>
        <v>202401.42499999999</v>
      </c>
      <c r="I21" s="33"/>
      <c r="J21" s="28">
        <f t="shared" si="5"/>
        <v>0</v>
      </c>
      <c r="K21" s="28">
        <v>65</v>
      </c>
      <c r="L21" s="28">
        <f t="shared" si="6"/>
        <v>13156092.625</v>
      </c>
      <c r="M21" s="28"/>
      <c r="N21" s="28">
        <f t="shared" si="7"/>
        <v>0</v>
      </c>
      <c r="O21" s="28"/>
      <c r="P21" s="28">
        <f t="shared" si="8"/>
        <v>0</v>
      </c>
      <c r="Q21" s="28"/>
      <c r="R21" s="28">
        <f t="shared" si="9"/>
        <v>0</v>
      </c>
      <c r="S21" s="28"/>
      <c r="T21" s="28">
        <f t="shared" si="10"/>
        <v>0</v>
      </c>
      <c r="U21" s="28"/>
      <c r="V21" s="28">
        <f t="shared" si="11"/>
        <v>0</v>
      </c>
      <c r="W21" s="28"/>
      <c r="X21" s="28">
        <f t="shared" si="12"/>
        <v>0</v>
      </c>
      <c r="Y21" s="28"/>
      <c r="Z21" s="28">
        <f t="shared" si="13"/>
        <v>0</v>
      </c>
      <c r="AA21" s="28"/>
      <c r="AB21" s="28">
        <f t="shared" si="14"/>
        <v>0</v>
      </c>
      <c r="AC21" s="28"/>
      <c r="AD21" s="28">
        <f t="shared" si="16"/>
        <v>0</v>
      </c>
      <c r="AE21" s="28"/>
      <c r="AF21" s="28">
        <f t="shared" si="2"/>
        <v>0</v>
      </c>
      <c r="AG21" s="28"/>
      <c r="AH21" s="28">
        <f t="shared" si="15"/>
        <v>0</v>
      </c>
      <c r="AI21" s="28"/>
      <c r="AJ21" s="28"/>
      <c r="AK21" s="28"/>
      <c r="AL21" s="28"/>
      <c r="AM21" s="28"/>
      <c r="AN21" s="28"/>
      <c r="AO21" s="28"/>
      <c r="AP21" s="28"/>
      <c r="AQ21" s="28"/>
      <c r="AR21" s="30"/>
      <c r="AS21" s="31">
        <f t="shared" si="3"/>
        <v>65</v>
      </c>
      <c r="AT21" s="32">
        <f t="shared" si="4"/>
        <v>13156092.625</v>
      </c>
    </row>
    <row r="22" spans="1:46" s="3" customFormat="1" ht="13.5" x14ac:dyDescent="0.2">
      <c r="A22" s="23">
        <v>0.15</v>
      </c>
      <c r="B22" s="65"/>
      <c r="C22" s="24" t="s">
        <v>71</v>
      </c>
      <c r="D22" s="25">
        <v>1.5549999999999999</v>
      </c>
      <c r="E22" s="26"/>
      <c r="F22" s="27">
        <v>272347</v>
      </c>
      <c r="G22" s="23">
        <v>0.2</v>
      </c>
      <c r="H22" s="27">
        <f t="shared" si="1"/>
        <v>302577.51699999999</v>
      </c>
      <c r="I22" s="33"/>
      <c r="J22" s="28">
        <f t="shared" si="5"/>
        <v>0</v>
      </c>
      <c r="K22" s="28"/>
      <c r="L22" s="28">
        <f t="shared" si="6"/>
        <v>0</v>
      </c>
      <c r="M22" s="28"/>
      <c r="N22" s="28">
        <f t="shared" si="7"/>
        <v>0</v>
      </c>
      <c r="O22" s="28"/>
      <c r="P22" s="28">
        <f t="shared" si="8"/>
        <v>0</v>
      </c>
      <c r="Q22" s="28"/>
      <c r="R22" s="28">
        <f t="shared" si="9"/>
        <v>0</v>
      </c>
      <c r="S22" s="28"/>
      <c r="T22" s="28">
        <f t="shared" si="10"/>
        <v>0</v>
      </c>
      <c r="U22" s="28"/>
      <c r="V22" s="28">
        <f t="shared" si="11"/>
        <v>0</v>
      </c>
      <c r="W22" s="28"/>
      <c r="X22" s="28">
        <f t="shared" si="12"/>
        <v>0</v>
      </c>
      <c r="Y22" s="28"/>
      <c r="Z22" s="28">
        <f t="shared" si="13"/>
        <v>0</v>
      </c>
      <c r="AA22" s="28"/>
      <c r="AB22" s="28">
        <f t="shared" si="14"/>
        <v>0</v>
      </c>
      <c r="AC22" s="28"/>
      <c r="AD22" s="28">
        <f t="shared" si="16"/>
        <v>0</v>
      </c>
      <c r="AE22" s="28"/>
      <c r="AF22" s="28">
        <f t="shared" si="2"/>
        <v>0</v>
      </c>
      <c r="AG22" s="28"/>
      <c r="AH22" s="28">
        <f t="shared" si="15"/>
        <v>0</v>
      </c>
      <c r="AI22" s="28"/>
      <c r="AJ22" s="28"/>
      <c r="AK22" s="28"/>
      <c r="AL22" s="28"/>
      <c r="AM22" s="28"/>
      <c r="AN22" s="28"/>
      <c r="AO22" s="28"/>
      <c r="AP22" s="28"/>
      <c r="AQ22" s="28"/>
      <c r="AR22" s="30"/>
      <c r="AS22" s="31">
        <f t="shared" si="3"/>
        <v>0</v>
      </c>
      <c r="AT22" s="32">
        <f t="shared" si="4"/>
        <v>0</v>
      </c>
    </row>
    <row r="23" spans="1:46" s="3" customFormat="1" ht="13.5" x14ac:dyDescent="0.2">
      <c r="A23" s="23">
        <v>0.15</v>
      </c>
      <c r="B23" s="65"/>
      <c r="C23" s="24" t="s">
        <v>72</v>
      </c>
      <c r="D23" s="25">
        <v>1.5549999999999999</v>
      </c>
      <c r="E23" s="26"/>
      <c r="F23" s="27">
        <v>174485</v>
      </c>
      <c r="G23" s="23">
        <v>0.17</v>
      </c>
      <c r="H23" s="27">
        <f t="shared" si="1"/>
        <v>190947.65974999999</v>
      </c>
      <c r="I23" s="33"/>
      <c r="J23" s="28">
        <f t="shared" si="5"/>
        <v>0</v>
      </c>
      <c r="K23" s="28">
        <v>8</v>
      </c>
      <c r="L23" s="28">
        <f t="shared" si="6"/>
        <v>1527581.2779999999</v>
      </c>
      <c r="M23" s="28"/>
      <c r="N23" s="28">
        <f t="shared" si="7"/>
        <v>0</v>
      </c>
      <c r="O23" s="28"/>
      <c r="P23" s="28">
        <f t="shared" si="8"/>
        <v>0</v>
      </c>
      <c r="Q23" s="28"/>
      <c r="R23" s="28">
        <f t="shared" si="9"/>
        <v>0</v>
      </c>
      <c r="S23" s="28"/>
      <c r="T23" s="28">
        <f t="shared" si="10"/>
        <v>0</v>
      </c>
      <c r="U23" s="28"/>
      <c r="V23" s="28">
        <f t="shared" si="11"/>
        <v>0</v>
      </c>
      <c r="W23" s="28"/>
      <c r="X23" s="28">
        <f t="shared" si="12"/>
        <v>0</v>
      </c>
      <c r="Y23" s="28"/>
      <c r="Z23" s="28">
        <f t="shared" si="13"/>
        <v>0</v>
      </c>
      <c r="AA23" s="28"/>
      <c r="AB23" s="28">
        <f t="shared" si="14"/>
        <v>0</v>
      </c>
      <c r="AC23" s="28"/>
      <c r="AD23" s="28">
        <f t="shared" si="16"/>
        <v>0</v>
      </c>
      <c r="AE23" s="28"/>
      <c r="AF23" s="28">
        <f t="shared" si="2"/>
        <v>0</v>
      </c>
      <c r="AG23" s="28"/>
      <c r="AH23" s="28">
        <f t="shared" si="15"/>
        <v>0</v>
      </c>
      <c r="AI23" s="28"/>
      <c r="AJ23" s="28"/>
      <c r="AK23" s="28"/>
      <c r="AL23" s="28"/>
      <c r="AM23" s="28"/>
      <c r="AN23" s="28"/>
      <c r="AO23" s="28"/>
      <c r="AP23" s="28"/>
      <c r="AQ23" s="28"/>
      <c r="AR23" s="30"/>
      <c r="AS23" s="31">
        <f t="shared" si="3"/>
        <v>8</v>
      </c>
      <c r="AT23" s="32">
        <f t="shared" si="4"/>
        <v>1527581.2779999999</v>
      </c>
    </row>
    <row r="24" spans="1:46" s="3" customFormat="1" ht="13.5" x14ac:dyDescent="0.2">
      <c r="A24" s="23">
        <v>0.15</v>
      </c>
      <c r="B24" s="65"/>
      <c r="C24" s="24" t="s">
        <v>73</v>
      </c>
      <c r="D24" s="25">
        <v>1.5549999999999999</v>
      </c>
      <c r="E24" s="26"/>
      <c r="F24" s="27">
        <v>250716</v>
      </c>
      <c r="G24" s="23">
        <v>0.17</v>
      </c>
      <c r="H24" s="27">
        <f t="shared" si="1"/>
        <v>274371.05459999997</v>
      </c>
      <c r="I24" s="33"/>
      <c r="J24" s="28">
        <f t="shared" si="5"/>
        <v>0</v>
      </c>
      <c r="K24" s="28">
        <v>6</v>
      </c>
      <c r="L24" s="28">
        <f t="shared" si="6"/>
        <v>1646226.3276</v>
      </c>
      <c r="M24" s="28"/>
      <c r="N24" s="28">
        <f t="shared" si="7"/>
        <v>0</v>
      </c>
      <c r="O24" s="28"/>
      <c r="P24" s="28">
        <f t="shared" si="8"/>
        <v>0</v>
      </c>
      <c r="Q24" s="28"/>
      <c r="R24" s="28">
        <f t="shared" si="9"/>
        <v>0</v>
      </c>
      <c r="S24" s="28"/>
      <c r="T24" s="28">
        <f t="shared" si="10"/>
        <v>0</v>
      </c>
      <c r="U24" s="28"/>
      <c r="V24" s="28">
        <f t="shared" si="11"/>
        <v>0</v>
      </c>
      <c r="W24" s="28"/>
      <c r="X24" s="28">
        <f t="shared" si="12"/>
        <v>0</v>
      </c>
      <c r="Y24" s="28"/>
      <c r="Z24" s="28">
        <f t="shared" si="13"/>
        <v>0</v>
      </c>
      <c r="AA24" s="28"/>
      <c r="AB24" s="28">
        <f t="shared" si="14"/>
        <v>0</v>
      </c>
      <c r="AC24" s="28"/>
      <c r="AD24" s="28">
        <f t="shared" si="16"/>
        <v>0</v>
      </c>
      <c r="AE24" s="28"/>
      <c r="AF24" s="28">
        <f t="shared" si="2"/>
        <v>0</v>
      </c>
      <c r="AG24" s="28"/>
      <c r="AH24" s="28">
        <f t="shared" si="15"/>
        <v>0</v>
      </c>
      <c r="AI24" s="28"/>
      <c r="AJ24" s="28"/>
      <c r="AK24" s="28"/>
      <c r="AL24" s="28"/>
      <c r="AM24" s="28"/>
      <c r="AN24" s="28"/>
      <c r="AO24" s="28"/>
      <c r="AP24" s="28"/>
      <c r="AQ24" s="28"/>
      <c r="AR24" s="30"/>
      <c r="AS24" s="31">
        <f t="shared" si="3"/>
        <v>6</v>
      </c>
      <c r="AT24" s="32">
        <f t="shared" si="4"/>
        <v>1646226.3276</v>
      </c>
    </row>
    <row r="25" spans="1:46" s="3" customFormat="1" ht="13.5" x14ac:dyDescent="0.2">
      <c r="A25" s="35">
        <v>0.3</v>
      </c>
      <c r="B25" s="65"/>
      <c r="C25" s="24" t="s">
        <v>74</v>
      </c>
      <c r="D25" s="25">
        <v>1.5549999999999999</v>
      </c>
      <c r="E25" s="26"/>
      <c r="F25" s="27">
        <v>321035</v>
      </c>
      <c r="G25" s="23">
        <v>0.37</v>
      </c>
      <c r="H25" s="27">
        <f t="shared" si="1"/>
        <v>386959.53724999999</v>
      </c>
      <c r="I25" s="33"/>
      <c r="J25" s="28">
        <f t="shared" si="5"/>
        <v>0</v>
      </c>
      <c r="K25" s="28">
        <v>100</v>
      </c>
      <c r="L25" s="28">
        <f t="shared" si="6"/>
        <v>38695953.725000001</v>
      </c>
      <c r="M25" s="28"/>
      <c r="N25" s="28">
        <f t="shared" si="7"/>
        <v>0</v>
      </c>
      <c r="O25" s="28"/>
      <c r="P25" s="28">
        <f t="shared" si="8"/>
        <v>0</v>
      </c>
      <c r="Q25" s="28"/>
      <c r="R25" s="28">
        <f t="shared" si="9"/>
        <v>0</v>
      </c>
      <c r="S25" s="28"/>
      <c r="T25" s="28">
        <f t="shared" si="10"/>
        <v>0</v>
      </c>
      <c r="U25" s="28"/>
      <c r="V25" s="28">
        <f t="shared" si="11"/>
        <v>0</v>
      </c>
      <c r="W25" s="28"/>
      <c r="X25" s="28">
        <f t="shared" si="12"/>
        <v>0</v>
      </c>
      <c r="Y25" s="28"/>
      <c r="Z25" s="28">
        <f t="shared" si="13"/>
        <v>0</v>
      </c>
      <c r="AA25" s="28"/>
      <c r="AB25" s="28">
        <f t="shared" si="14"/>
        <v>0</v>
      </c>
      <c r="AC25" s="28"/>
      <c r="AD25" s="28">
        <f t="shared" si="16"/>
        <v>0</v>
      </c>
      <c r="AE25" s="28"/>
      <c r="AF25" s="28">
        <f t="shared" si="2"/>
        <v>0</v>
      </c>
      <c r="AG25" s="28"/>
      <c r="AH25" s="28">
        <f t="shared" si="15"/>
        <v>0</v>
      </c>
      <c r="AI25" s="28"/>
      <c r="AJ25" s="28"/>
      <c r="AK25" s="28"/>
      <c r="AL25" s="28"/>
      <c r="AM25" s="28"/>
      <c r="AN25" s="28"/>
      <c r="AO25" s="28"/>
      <c r="AP25" s="28"/>
      <c r="AQ25" s="28"/>
      <c r="AR25" s="30"/>
      <c r="AS25" s="31">
        <f t="shared" si="3"/>
        <v>100</v>
      </c>
      <c r="AT25" s="32">
        <f t="shared" si="4"/>
        <v>38695953.725000001</v>
      </c>
    </row>
    <row r="26" spans="1:46" s="3" customFormat="1" ht="13.5" x14ac:dyDescent="0.2">
      <c r="A26" s="35">
        <v>0.3</v>
      </c>
      <c r="B26" s="60"/>
      <c r="C26" s="24" t="s">
        <v>75</v>
      </c>
      <c r="D26" s="25">
        <v>1.5549999999999999</v>
      </c>
      <c r="E26" s="26"/>
      <c r="F26" s="27">
        <v>433604</v>
      </c>
      <c r="G26" s="23">
        <v>0.28000000000000003</v>
      </c>
      <c r="H26" s="27">
        <f t="shared" si="1"/>
        <v>500986.06160000002</v>
      </c>
      <c r="I26" s="33"/>
      <c r="J26" s="28">
        <f t="shared" si="5"/>
        <v>0</v>
      </c>
      <c r="K26" s="28">
        <v>5</v>
      </c>
      <c r="L26" s="28">
        <f t="shared" si="6"/>
        <v>2504930.3080000002</v>
      </c>
      <c r="M26" s="28"/>
      <c r="N26" s="28">
        <f t="shared" si="7"/>
        <v>0</v>
      </c>
      <c r="O26" s="28"/>
      <c r="P26" s="28">
        <f t="shared" si="8"/>
        <v>0</v>
      </c>
      <c r="Q26" s="28"/>
      <c r="R26" s="28">
        <f t="shared" si="9"/>
        <v>0</v>
      </c>
      <c r="S26" s="28"/>
      <c r="T26" s="28">
        <f t="shared" si="10"/>
        <v>0</v>
      </c>
      <c r="U26" s="28"/>
      <c r="V26" s="28">
        <f t="shared" si="11"/>
        <v>0</v>
      </c>
      <c r="W26" s="28"/>
      <c r="X26" s="28">
        <f t="shared" si="12"/>
        <v>0</v>
      </c>
      <c r="Y26" s="28"/>
      <c r="Z26" s="28">
        <f t="shared" si="13"/>
        <v>0</v>
      </c>
      <c r="AA26" s="28"/>
      <c r="AB26" s="28">
        <f t="shared" si="14"/>
        <v>0</v>
      </c>
      <c r="AC26" s="28"/>
      <c r="AD26" s="28">
        <f t="shared" si="16"/>
        <v>0</v>
      </c>
      <c r="AE26" s="28"/>
      <c r="AF26" s="28">
        <f t="shared" si="2"/>
        <v>0</v>
      </c>
      <c r="AG26" s="28"/>
      <c r="AH26" s="28">
        <f t="shared" si="15"/>
        <v>0</v>
      </c>
      <c r="AI26" s="28"/>
      <c r="AJ26" s="28"/>
      <c r="AK26" s="28"/>
      <c r="AL26" s="28"/>
      <c r="AM26" s="28"/>
      <c r="AN26" s="28"/>
      <c r="AO26" s="28"/>
      <c r="AP26" s="28"/>
      <c r="AQ26" s="28"/>
      <c r="AR26" s="30"/>
      <c r="AS26" s="31">
        <f t="shared" si="3"/>
        <v>5</v>
      </c>
      <c r="AT26" s="32">
        <f t="shared" si="4"/>
        <v>2504930.3080000002</v>
      </c>
    </row>
    <row r="27" spans="1:46" s="3" customFormat="1" ht="13.5" x14ac:dyDescent="0.2">
      <c r="A27" s="23">
        <v>0.15</v>
      </c>
      <c r="B27" s="55" t="s">
        <v>76</v>
      </c>
      <c r="C27" s="24" t="s">
        <v>77</v>
      </c>
      <c r="D27" s="25">
        <v>1.5549999999999999</v>
      </c>
      <c r="E27" s="26"/>
      <c r="F27" s="27">
        <v>273822</v>
      </c>
      <c r="G27" s="23">
        <v>0.21</v>
      </c>
      <c r="H27" s="27">
        <f t="shared" si="1"/>
        <v>305735.95409999997</v>
      </c>
      <c r="I27" s="33"/>
      <c r="J27" s="28">
        <f t="shared" si="5"/>
        <v>0</v>
      </c>
      <c r="K27" s="28"/>
      <c r="L27" s="28">
        <f t="shared" si="6"/>
        <v>0</v>
      </c>
      <c r="M27" s="28"/>
      <c r="N27" s="28">
        <f t="shared" si="7"/>
        <v>0</v>
      </c>
      <c r="O27" s="28"/>
      <c r="P27" s="28">
        <f t="shared" si="8"/>
        <v>0</v>
      </c>
      <c r="Q27" s="28"/>
      <c r="R27" s="28">
        <f t="shared" si="9"/>
        <v>0</v>
      </c>
      <c r="S27" s="28"/>
      <c r="T27" s="28">
        <f t="shared" si="10"/>
        <v>0</v>
      </c>
      <c r="U27" s="28"/>
      <c r="V27" s="28">
        <f t="shared" si="11"/>
        <v>0</v>
      </c>
      <c r="W27" s="28"/>
      <c r="X27" s="28">
        <f t="shared" si="12"/>
        <v>0</v>
      </c>
      <c r="Y27" s="28"/>
      <c r="Z27" s="28">
        <f t="shared" si="13"/>
        <v>0</v>
      </c>
      <c r="AA27" s="28"/>
      <c r="AB27" s="28">
        <f t="shared" si="14"/>
        <v>0</v>
      </c>
      <c r="AC27" s="28"/>
      <c r="AD27" s="28">
        <f t="shared" si="16"/>
        <v>0</v>
      </c>
      <c r="AE27" s="28"/>
      <c r="AF27" s="28">
        <f t="shared" si="2"/>
        <v>0</v>
      </c>
      <c r="AG27" s="28"/>
      <c r="AH27" s="28">
        <f t="shared" si="15"/>
        <v>0</v>
      </c>
      <c r="AI27" s="28"/>
      <c r="AJ27" s="28"/>
      <c r="AK27" s="28"/>
      <c r="AL27" s="28"/>
      <c r="AM27" s="28"/>
      <c r="AN27" s="28"/>
      <c r="AO27" s="28"/>
      <c r="AP27" s="28"/>
      <c r="AQ27" s="28"/>
      <c r="AR27" s="30"/>
      <c r="AS27" s="31">
        <f t="shared" si="3"/>
        <v>0</v>
      </c>
      <c r="AT27" s="32">
        <f t="shared" si="4"/>
        <v>0</v>
      </c>
    </row>
    <row r="28" spans="1:46" s="3" customFormat="1" ht="13.5" x14ac:dyDescent="0.2">
      <c r="A28" s="23"/>
      <c r="B28" s="58"/>
      <c r="C28" s="24" t="s">
        <v>78</v>
      </c>
      <c r="D28" s="25">
        <v>1.5549999999999999</v>
      </c>
      <c r="E28" s="26"/>
      <c r="F28" s="27">
        <v>554782</v>
      </c>
      <c r="G28" s="23">
        <v>0.3</v>
      </c>
      <c r="H28" s="27">
        <f t="shared" si="1"/>
        <v>647153.20299999998</v>
      </c>
      <c r="I28" s="33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30"/>
      <c r="AS28" s="31">
        <f t="shared" si="3"/>
        <v>0</v>
      </c>
      <c r="AT28" s="32">
        <f t="shared" si="4"/>
        <v>0</v>
      </c>
    </row>
    <row r="29" spans="1:46" s="3" customFormat="1" ht="13.5" x14ac:dyDescent="0.2">
      <c r="A29" s="23">
        <v>0.3</v>
      </c>
      <c r="B29" s="55" t="s">
        <v>79</v>
      </c>
      <c r="C29" s="24" t="s">
        <v>80</v>
      </c>
      <c r="D29" s="25">
        <v>1.5549999999999999</v>
      </c>
      <c r="E29" s="26"/>
      <c r="F29" s="27">
        <v>128915</v>
      </c>
      <c r="G29" s="23">
        <v>0.31</v>
      </c>
      <c r="H29" s="27">
        <f t="shared" si="1"/>
        <v>151094.82575000002</v>
      </c>
      <c r="I29" s="28">
        <v>50</v>
      </c>
      <c r="J29" s="28">
        <f t="shared" si="5"/>
        <v>7554741.2875000006</v>
      </c>
      <c r="K29" s="28"/>
      <c r="L29" s="28">
        <f>K29*H29</f>
        <v>0</v>
      </c>
      <c r="M29" s="28"/>
      <c r="N29" s="28">
        <f>M29*H29</f>
        <v>0</v>
      </c>
      <c r="O29" s="28"/>
      <c r="P29" s="28">
        <f>O29*H29</f>
        <v>0</v>
      </c>
      <c r="Q29" s="28">
        <v>250</v>
      </c>
      <c r="R29" s="28">
        <f t="shared" ref="R29:R36" si="17">SUM(H29*Q29)</f>
        <v>37773706.437500007</v>
      </c>
      <c r="S29" s="28"/>
      <c r="T29" s="28">
        <f>SUM(S29*H29)</f>
        <v>0</v>
      </c>
      <c r="U29" s="28"/>
      <c r="V29" s="28">
        <f>U29*H29</f>
        <v>0</v>
      </c>
      <c r="W29" s="28"/>
      <c r="X29" s="28">
        <f>W29*H29</f>
        <v>0</v>
      </c>
      <c r="Y29" s="28"/>
      <c r="Z29" s="28">
        <f>SUM(H29*Y29)</f>
        <v>0</v>
      </c>
      <c r="AA29" s="28"/>
      <c r="AB29" s="28">
        <f>SUM(H29*AA29)</f>
        <v>0</v>
      </c>
      <c r="AC29" s="28">
        <v>10</v>
      </c>
      <c r="AD29" s="28">
        <f t="shared" ref="AD29:AD36" si="18">AC29*H29</f>
        <v>1510948.2575000003</v>
      </c>
      <c r="AE29" s="28"/>
      <c r="AF29" s="28">
        <f>AE29*H29</f>
        <v>0</v>
      </c>
      <c r="AG29" s="28"/>
      <c r="AH29" s="28">
        <f>AG29*H29</f>
        <v>0</v>
      </c>
      <c r="AI29" s="28">
        <v>12</v>
      </c>
      <c r="AJ29" s="28">
        <f t="shared" ref="AJ29:AJ51" si="19">AI29*H29</f>
        <v>1813137.9090000002</v>
      </c>
      <c r="AK29" s="28"/>
      <c r="AL29" s="28"/>
      <c r="AM29" s="28"/>
      <c r="AN29" s="28"/>
      <c r="AO29" s="28"/>
      <c r="AP29" s="28"/>
      <c r="AQ29" s="28"/>
      <c r="AR29" s="30"/>
      <c r="AS29" s="31">
        <f t="shared" si="3"/>
        <v>322</v>
      </c>
      <c r="AT29" s="32">
        <f t="shared" si="4"/>
        <v>48652533.891500011</v>
      </c>
    </row>
    <row r="30" spans="1:46" s="3" customFormat="1" ht="13.5" x14ac:dyDescent="0.2">
      <c r="A30" s="23"/>
      <c r="B30" s="58"/>
      <c r="C30" s="24" t="s">
        <v>81</v>
      </c>
      <c r="D30" s="25">
        <v>1.5549999999999999</v>
      </c>
      <c r="E30" s="26"/>
      <c r="F30" s="27">
        <v>108645</v>
      </c>
      <c r="G30" s="23">
        <v>0.54</v>
      </c>
      <c r="H30" s="27">
        <f t="shared" si="1"/>
        <v>141205.90650000001</v>
      </c>
      <c r="I30" s="28"/>
      <c r="J30" s="28">
        <f t="shared" si="5"/>
        <v>0</v>
      </c>
      <c r="K30" s="28"/>
      <c r="L30" s="28"/>
      <c r="M30" s="28"/>
      <c r="N30" s="28"/>
      <c r="O30" s="28"/>
      <c r="P30" s="28"/>
      <c r="Q30" s="28"/>
      <c r="R30" s="28">
        <f t="shared" si="17"/>
        <v>0</v>
      </c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>
        <f t="shared" si="18"/>
        <v>0</v>
      </c>
      <c r="AE30" s="28"/>
      <c r="AF30" s="28"/>
      <c r="AG30" s="28"/>
      <c r="AH30" s="28"/>
      <c r="AI30" s="28"/>
      <c r="AJ30" s="28">
        <f t="shared" si="19"/>
        <v>0</v>
      </c>
      <c r="AK30" s="28"/>
      <c r="AL30" s="28"/>
      <c r="AM30" s="28"/>
      <c r="AN30" s="28"/>
      <c r="AO30" s="28"/>
      <c r="AP30" s="28"/>
      <c r="AQ30" s="28"/>
      <c r="AR30" s="30"/>
      <c r="AS30" s="31">
        <f t="shared" si="3"/>
        <v>0</v>
      </c>
      <c r="AT30" s="32">
        <f t="shared" si="4"/>
        <v>0</v>
      </c>
    </row>
    <row r="31" spans="1:46" s="3" customFormat="1" ht="13.5" x14ac:dyDescent="0.2">
      <c r="A31" s="23">
        <v>0.3</v>
      </c>
      <c r="B31" s="58"/>
      <c r="C31" s="24" t="s">
        <v>82</v>
      </c>
      <c r="D31" s="25">
        <v>1.5549999999999999</v>
      </c>
      <c r="E31" s="26"/>
      <c r="F31" s="27">
        <v>147967</v>
      </c>
      <c r="G31" s="23">
        <v>0.36</v>
      </c>
      <c r="H31" s="27">
        <f t="shared" si="1"/>
        <v>177530.80660000001</v>
      </c>
      <c r="I31" s="28">
        <v>100</v>
      </c>
      <c r="J31" s="28">
        <f t="shared" si="5"/>
        <v>17753080.66</v>
      </c>
      <c r="K31" s="28"/>
      <c r="L31" s="28">
        <f t="shared" ref="L31:L36" si="20">K31*H31</f>
        <v>0</v>
      </c>
      <c r="M31" s="28"/>
      <c r="N31" s="28">
        <f t="shared" ref="N31:N36" si="21">M31*H31</f>
        <v>0</v>
      </c>
      <c r="O31" s="28"/>
      <c r="P31" s="28">
        <f t="shared" ref="P31:P36" si="22">O31*H31</f>
        <v>0</v>
      </c>
      <c r="Q31" s="28"/>
      <c r="R31" s="28">
        <f t="shared" si="17"/>
        <v>0</v>
      </c>
      <c r="S31" s="28"/>
      <c r="T31" s="28">
        <f t="shared" ref="T31:T36" si="23">SUM(S31*H31)</f>
        <v>0</v>
      </c>
      <c r="U31" s="28"/>
      <c r="V31" s="28">
        <f t="shared" ref="V31:V36" si="24">U31*H31</f>
        <v>0</v>
      </c>
      <c r="W31" s="28"/>
      <c r="X31" s="28">
        <f t="shared" ref="X31:X36" si="25">W31*H31</f>
        <v>0</v>
      </c>
      <c r="Y31" s="28"/>
      <c r="Z31" s="28">
        <f t="shared" ref="Z31:Z36" si="26">SUM(H31*Y31)</f>
        <v>0</v>
      </c>
      <c r="AA31" s="28"/>
      <c r="AB31" s="28">
        <f t="shared" ref="AB31:AB36" si="27">SUM(H31*AA31)</f>
        <v>0</v>
      </c>
      <c r="AC31" s="28"/>
      <c r="AD31" s="28">
        <f t="shared" si="18"/>
        <v>0</v>
      </c>
      <c r="AE31" s="28"/>
      <c r="AF31" s="28">
        <f t="shared" ref="AF31:AF36" si="28">AE31*H31</f>
        <v>0</v>
      </c>
      <c r="AG31" s="28"/>
      <c r="AH31" s="28">
        <f t="shared" ref="AH31:AH36" si="29">AG31*H31</f>
        <v>0</v>
      </c>
      <c r="AI31" s="28">
        <v>30</v>
      </c>
      <c r="AJ31" s="28">
        <f t="shared" si="19"/>
        <v>5325924.1980000008</v>
      </c>
      <c r="AK31" s="28"/>
      <c r="AL31" s="28"/>
      <c r="AM31" s="28"/>
      <c r="AN31" s="28"/>
      <c r="AO31" s="28"/>
      <c r="AP31" s="28"/>
      <c r="AQ31" s="28"/>
      <c r="AR31" s="30"/>
      <c r="AS31" s="31">
        <f t="shared" si="3"/>
        <v>130</v>
      </c>
      <c r="AT31" s="32">
        <f t="shared" si="4"/>
        <v>23079004.858000003</v>
      </c>
    </row>
    <row r="32" spans="1:46" s="3" customFormat="1" ht="13.5" x14ac:dyDescent="0.2">
      <c r="A32" s="23">
        <v>0.3</v>
      </c>
      <c r="B32" s="58"/>
      <c r="C32" s="24" t="s">
        <v>83</v>
      </c>
      <c r="D32" s="25">
        <v>1.5549999999999999</v>
      </c>
      <c r="E32" s="26"/>
      <c r="F32" s="27">
        <v>78581</v>
      </c>
      <c r="G32" s="23">
        <v>0.37</v>
      </c>
      <c r="H32" s="27">
        <f t="shared" si="1"/>
        <v>94717.608349999995</v>
      </c>
      <c r="I32" s="28"/>
      <c r="J32" s="28">
        <f t="shared" si="5"/>
        <v>0</v>
      </c>
      <c r="K32" s="28"/>
      <c r="L32" s="28">
        <f t="shared" si="20"/>
        <v>0</v>
      </c>
      <c r="M32" s="28"/>
      <c r="N32" s="28">
        <f t="shared" si="21"/>
        <v>0</v>
      </c>
      <c r="O32" s="28"/>
      <c r="P32" s="28">
        <f t="shared" si="22"/>
        <v>0</v>
      </c>
      <c r="Q32" s="28"/>
      <c r="R32" s="28">
        <f t="shared" si="17"/>
        <v>0</v>
      </c>
      <c r="S32" s="28"/>
      <c r="T32" s="28">
        <f t="shared" si="23"/>
        <v>0</v>
      </c>
      <c r="U32" s="28"/>
      <c r="V32" s="28">
        <f t="shared" si="24"/>
        <v>0</v>
      </c>
      <c r="W32" s="28"/>
      <c r="X32" s="28">
        <f t="shared" si="25"/>
        <v>0</v>
      </c>
      <c r="Y32" s="28"/>
      <c r="Z32" s="28">
        <f t="shared" si="26"/>
        <v>0</v>
      </c>
      <c r="AA32" s="28"/>
      <c r="AB32" s="28">
        <f t="shared" si="27"/>
        <v>0</v>
      </c>
      <c r="AC32" s="28"/>
      <c r="AD32" s="28">
        <f t="shared" si="18"/>
        <v>0</v>
      </c>
      <c r="AE32" s="28"/>
      <c r="AF32" s="28">
        <f t="shared" si="28"/>
        <v>0</v>
      </c>
      <c r="AG32" s="28"/>
      <c r="AH32" s="28">
        <f t="shared" si="29"/>
        <v>0</v>
      </c>
      <c r="AI32" s="28"/>
      <c r="AJ32" s="28">
        <f t="shared" si="19"/>
        <v>0</v>
      </c>
      <c r="AK32" s="28"/>
      <c r="AL32" s="28"/>
      <c r="AM32" s="28"/>
      <c r="AN32" s="28"/>
      <c r="AO32" s="28"/>
      <c r="AP32" s="28"/>
      <c r="AQ32" s="28"/>
      <c r="AR32" s="30"/>
      <c r="AS32" s="31">
        <f t="shared" si="3"/>
        <v>0</v>
      </c>
      <c r="AT32" s="32">
        <f t="shared" si="4"/>
        <v>0</v>
      </c>
    </row>
    <row r="33" spans="1:46" s="3" customFormat="1" ht="13.5" x14ac:dyDescent="0.2">
      <c r="A33" s="23">
        <v>0.3</v>
      </c>
      <c r="B33" s="58"/>
      <c r="C33" s="24" t="s">
        <v>84</v>
      </c>
      <c r="D33" s="25">
        <v>1.5549999999999999</v>
      </c>
      <c r="E33" s="26"/>
      <c r="F33" s="27">
        <v>178016</v>
      </c>
      <c r="G33" s="23">
        <v>0.35</v>
      </c>
      <c r="H33" s="27">
        <f t="shared" si="1"/>
        <v>212595.60799999998</v>
      </c>
      <c r="I33" s="28"/>
      <c r="J33" s="28">
        <f t="shared" si="5"/>
        <v>0</v>
      </c>
      <c r="K33" s="28"/>
      <c r="L33" s="28">
        <f t="shared" si="20"/>
        <v>0</v>
      </c>
      <c r="M33" s="28"/>
      <c r="N33" s="28">
        <f t="shared" si="21"/>
        <v>0</v>
      </c>
      <c r="O33" s="28"/>
      <c r="P33" s="28">
        <f t="shared" si="22"/>
        <v>0</v>
      </c>
      <c r="Q33" s="28">
        <v>30</v>
      </c>
      <c r="R33" s="28">
        <f t="shared" si="17"/>
        <v>6377868.2399999993</v>
      </c>
      <c r="S33" s="28"/>
      <c r="T33" s="28">
        <f t="shared" si="23"/>
        <v>0</v>
      </c>
      <c r="U33" s="28"/>
      <c r="V33" s="28">
        <f t="shared" si="24"/>
        <v>0</v>
      </c>
      <c r="W33" s="28"/>
      <c r="X33" s="28">
        <f t="shared" si="25"/>
        <v>0</v>
      </c>
      <c r="Y33" s="28"/>
      <c r="Z33" s="28">
        <f t="shared" si="26"/>
        <v>0</v>
      </c>
      <c r="AA33" s="28"/>
      <c r="AB33" s="28">
        <f t="shared" si="27"/>
        <v>0</v>
      </c>
      <c r="AC33" s="28"/>
      <c r="AD33" s="28">
        <f t="shared" si="18"/>
        <v>0</v>
      </c>
      <c r="AE33" s="28"/>
      <c r="AF33" s="28">
        <f t="shared" si="28"/>
        <v>0</v>
      </c>
      <c r="AG33" s="28"/>
      <c r="AH33" s="28">
        <f t="shared" si="29"/>
        <v>0</v>
      </c>
      <c r="AI33" s="28"/>
      <c r="AJ33" s="28">
        <f t="shared" si="19"/>
        <v>0</v>
      </c>
      <c r="AK33" s="28"/>
      <c r="AL33" s="28"/>
      <c r="AM33" s="28"/>
      <c r="AN33" s="28"/>
      <c r="AO33" s="28"/>
      <c r="AP33" s="28"/>
      <c r="AQ33" s="28"/>
      <c r="AR33" s="30"/>
      <c r="AS33" s="31">
        <f t="shared" si="3"/>
        <v>30</v>
      </c>
      <c r="AT33" s="32">
        <f t="shared" si="4"/>
        <v>6377868.2399999993</v>
      </c>
    </row>
    <row r="34" spans="1:46" s="3" customFormat="1" ht="13.5" x14ac:dyDescent="0.2">
      <c r="A34" s="23">
        <v>0.3</v>
      </c>
      <c r="B34" s="56"/>
      <c r="C34" s="24" t="s">
        <v>85</v>
      </c>
      <c r="D34" s="25">
        <v>1.5549999999999999</v>
      </c>
      <c r="E34" s="26"/>
      <c r="F34" s="27">
        <v>237096</v>
      </c>
      <c r="G34" s="23">
        <v>0.34</v>
      </c>
      <c r="H34" s="27">
        <f t="shared" si="1"/>
        <v>281836.01519999997</v>
      </c>
      <c r="I34" s="28"/>
      <c r="J34" s="28">
        <f t="shared" si="5"/>
        <v>0</v>
      </c>
      <c r="K34" s="28"/>
      <c r="L34" s="28">
        <f t="shared" si="20"/>
        <v>0</v>
      </c>
      <c r="M34" s="28"/>
      <c r="N34" s="28">
        <f t="shared" si="21"/>
        <v>0</v>
      </c>
      <c r="O34" s="28"/>
      <c r="P34" s="28">
        <f t="shared" si="22"/>
        <v>0</v>
      </c>
      <c r="Q34" s="28"/>
      <c r="R34" s="28">
        <f t="shared" si="17"/>
        <v>0</v>
      </c>
      <c r="S34" s="28"/>
      <c r="T34" s="28">
        <f t="shared" si="23"/>
        <v>0</v>
      </c>
      <c r="U34" s="28"/>
      <c r="V34" s="28">
        <f t="shared" si="24"/>
        <v>0</v>
      </c>
      <c r="W34" s="28"/>
      <c r="X34" s="28">
        <f t="shared" si="25"/>
        <v>0</v>
      </c>
      <c r="Y34" s="28"/>
      <c r="Z34" s="28">
        <f t="shared" si="26"/>
        <v>0</v>
      </c>
      <c r="AA34" s="28"/>
      <c r="AB34" s="28">
        <f t="shared" si="27"/>
        <v>0</v>
      </c>
      <c r="AC34" s="28"/>
      <c r="AD34" s="28">
        <f t="shared" si="18"/>
        <v>0</v>
      </c>
      <c r="AE34" s="28"/>
      <c r="AF34" s="28">
        <f t="shared" si="28"/>
        <v>0</v>
      </c>
      <c r="AG34" s="28"/>
      <c r="AH34" s="28">
        <f t="shared" si="29"/>
        <v>0</v>
      </c>
      <c r="AI34" s="28"/>
      <c r="AJ34" s="28">
        <f t="shared" si="19"/>
        <v>0</v>
      </c>
      <c r="AK34" s="28"/>
      <c r="AL34" s="28"/>
      <c r="AM34" s="28"/>
      <c r="AN34" s="28"/>
      <c r="AO34" s="28"/>
      <c r="AP34" s="28"/>
      <c r="AQ34" s="28"/>
      <c r="AR34" s="30"/>
      <c r="AS34" s="31">
        <f t="shared" si="3"/>
        <v>0</v>
      </c>
      <c r="AT34" s="32">
        <f t="shared" si="4"/>
        <v>0</v>
      </c>
    </row>
    <row r="35" spans="1:46" s="3" customFormat="1" ht="13.5" x14ac:dyDescent="0.2">
      <c r="A35" s="23">
        <v>0.3</v>
      </c>
      <c r="B35" s="55" t="s">
        <v>86</v>
      </c>
      <c r="C35" s="24" t="s">
        <v>87</v>
      </c>
      <c r="D35" s="25">
        <v>1.5549999999999999</v>
      </c>
      <c r="E35" s="26"/>
      <c r="F35" s="27">
        <v>124533</v>
      </c>
      <c r="G35" s="23">
        <v>0.26</v>
      </c>
      <c r="H35" s="27">
        <f t="shared" si="1"/>
        <v>142503.11189999999</v>
      </c>
      <c r="I35" s="28">
        <v>22</v>
      </c>
      <c r="J35" s="28">
        <f t="shared" si="5"/>
        <v>3135068.4617999997</v>
      </c>
      <c r="K35" s="28"/>
      <c r="L35" s="28">
        <f t="shared" si="20"/>
        <v>0</v>
      </c>
      <c r="M35" s="28"/>
      <c r="N35" s="28">
        <f t="shared" si="21"/>
        <v>0</v>
      </c>
      <c r="O35" s="28"/>
      <c r="P35" s="28">
        <f t="shared" si="22"/>
        <v>0</v>
      </c>
      <c r="Q35" s="28"/>
      <c r="R35" s="28">
        <f t="shared" si="17"/>
        <v>0</v>
      </c>
      <c r="S35" s="28"/>
      <c r="T35" s="28">
        <f t="shared" si="23"/>
        <v>0</v>
      </c>
      <c r="U35" s="28"/>
      <c r="V35" s="28">
        <f t="shared" si="24"/>
        <v>0</v>
      </c>
      <c r="W35" s="28"/>
      <c r="X35" s="28">
        <f t="shared" si="25"/>
        <v>0</v>
      </c>
      <c r="Y35" s="28"/>
      <c r="Z35" s="28">
        <f t="shared" si="26"/>
        <v>0</v>
      </c>
      <c r="AA35" s="28"/>
      <c r="AB35" s="28">
        <f t="shared" si="27"/>
        <v>0</v>
      </c>
      <c r="AC35" s="28"/>
      <c r="AD35" s="28">
        <f t="shared" si="18"/>
        <v>0</v>
      </c>
      <c r="AE35" s="28"/>
      <c r="AF35" s="28">
        <f t="shared" si="28"/>
        <v>0</v>
      </c>
      <c r="AG35" s="28"/>
      <c r="AH35" s="28">
        <f t="shared" si="29"/>
        <v>0</v>
      </c>
      <c r="AI35" s="28"/>
      <c r="AJ35" s="28">
        <f t="shared" si="19"/>
        <v>0</v>
      </c>
      <c r="AK35" s="28"/>
      <c r="AL35" s="28"/>
      <c r="AM35" s="28"/>
      <c r="AN35" s="28"/>
      <c r="AO35" s="28"/>
      <c r="AP35" s="28"/>
      <c r="AQ35" s="28">
        <v>0</v>
      </c>
      <c r="AR35" s="30">
        <f>AQ35*H35</f>
        <v>0</v>
      </c>
      <c r="AS35" s="31">
        <f t="shared" si="3"/>
        <v>22</v>
      </c>
      <c r="AT35" s="32">
        <f t="shared" si="4"/>
        <v>3135068.4617999997</v>
      </c>
    </row>
    <row r="36" spans="1:46" s="3" customFormat="1" ht="13.5" x14ac:dyDescent="0.2">
      <c r="A36" s="23">
        <v>0.3</v>
      </c>
      <c r="B36" s="58"/>
      <c r="C36" s="24" t="s">
        <v>88</v>
      </c>
      <c r="D36" s="25">
        <v>1.5549999999999999</v>
      </c>
      <c r="E36" s="26"/>
      <c r="F36" s="27">
        <v>74079</v>
      </c>
      <c r="G36" s="23">
        <v>0.2</v>
      </c>
      <c r="H36" s="27">
        <f t="shared" si="1"/>
        <v>82301.769</v>
      </c>
      <c r="I36" s="28">
        <v>50</v>
      </c>
      <c r="J36" s="28">
        <f t="shared" si="5"/>
        <v>4115088.45</v>
      </c>
      <c r="K36" s="28"/>
      <c r="L36" s="28">
        <f t="shared" si="20"/>
        <v>0</v>
      </c>
      <c r="M36" s="28"/>
      <c r="N36" s="28">
        <f t="shared" si="21"/>
        <v>0</v>
      </c>
      <c r="O36" s="28"/>
      <c r="P36" s="28">
        <f t="shared" si="22"/>
        <v>0</v>
      </c>
      <c r="Q36" s="28"/>
      <c r="R36" s="28">
        <f t="shared" si="17"/>
        <v>0</v>
      </c>
      <c r="S36" s="28"/>
      <c r="T36" s="28">
        <f t="shared" si="23"/>
        <v>0</v>
      </c>
      <c r="U36" s="28"/>
      <c r="V36" s="28">
        <f t="shared" si="24"/>
        <v>0</v>
      </c>
      <c r="W36" s="28"/>
      <c r="X36" s="28">
        <f t="shared" si="25"/>
        <v>0</v>
      </c>
      <c r="Y36" s="28">
        <v>5</v>
      </c>
      <c r="Z36" s="28">
        <f t="shared" si="26"/>
        <v>411508.84499999997</v>
      </c>
      <c r="AA36" s="28"/>
      <c r="AB36" s="28">
        <f t="shared" si="27"/>
        <v>0</v>
      </c>
      <c r="AC36" s="28"/>
      <c r="AD36" s="28">
        <f t="shared" si="18"/>
        <v>0</v>
      </c>
      <c r="AE36" s="28"/>
      <c r="AF36" s="28">
        <f t="shared" si="28"/>
        <v>0</v>
      </c>
      <c r="AG36" s="28"/>
      <c r="AH36" s="28">
        <f t="shared" si="29"/>
        <v>0</v>
      </c>
      <c r="AI36" s="28"/>
      <c r="AJ36" s="28">
        <f t="shared" si="19"/>
        <v>0</v>
      </c>
      <c r="AK36" s="28"/>
      <c r="AL36" s="28"/>
      <c r="AM36" s="28"/>
      <c r="AN36" s="28"/>
      <c r="AO36" s="28"/>
      <c r="AP36" s="28"/>
      <c r="AQ36" s="28"/>
      <c r="AR36" s="30">
        <f>AQ36*H36</f>
        <v>0</v>
      </c>
      <c r="AS36" s="31">
        <f t="shared" si="3"/>
        <v>55</v>
      </c>
      <c r="AT36" s="32">
        <f t="shared" si="4"/>
        <v>4526597.2949999999</v>
      </c>
    </row>
    <row r="37" spans="1:46" s="3" customFormat="1" ht="13.5" x14ac:dyDescent="0.2">
      <c r="A37" s="23">
        <v>0.3</v>
      </c>
      <c r="B37" s="56"/>
      <c r="C37" s="24" t="s">
        <v>89</v>
      </c>
      <c r="D37" s="25">
        <v>1.5549999999999999</v>
      </c>
      <c r="E37" s="26"/>
      <c r="F37" s="27">
        <v>140736</v>
      </c>
      <c r="G37" s="23">
        <v>0.44</v>
      </c>
      <c r="H37" s="27">
        <f>F37*(D37*G37+(1-G37))</f>
        <v>175103.73120000004</v>
      </c>
      <c r="I37" s="28">
        <f>60</f>
        <v>60</v>
      </c>
      <c r="J37" s="28">
        <f t="shared" si="5"/>
        <v>10506223.872000001</v>
      </c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>
        <f t="shared" si="19"/>
        <v>0</v>
      </c>
      <c r="AK37" s="28"/>
      <c r="AL37" s="28"/>
      <c r="AM37" s="28"/>
      <c r="AN37" s="28"/>
      <c r="AO37" s="28"/>
      <c r="AP37" s="28"/>
      <c r="AQ37" s="28"/>
      <c r="AR37" s="30"/>
      <c r="AS37" s="31">
        <f t="shared" si="3"/>
        <v>60</v>
      </c>
      <c r="AT37" s="32">
        <f t="shared" si="4"/>
        <v>10506223.872000001</v>
      </c>
    </row>
    <row r="38" spans="1:46" s="3" customFormat="1" ht="13.5" x14ac:dyDescent="0.2">
      <c r="A38" s="23">
        <v>0.3</v>
      </c>
      <c r="B38" s="59" t="s">
        <v>90</v>
      </c>
      <c r="C38" s="24" t="s">
        <v>91</v>
      </c>
      <c r="D38" s="25">
        <v>1.5549999999999999</v>
      </c>
      <c r="E38" s="26"/>
      <c r="F38" s="27">
        <v>66386</v>
      </c>
      <c r="G38" s="23">
        <v>0.35</v>
      </c>
      <c r="H38" s="27">
        <f t="shared" si="1"/>
        <v>79281.480499999991</v>
      </c>
      <c r="I38" s="33"/>
      <c r="J38" s="28">
        <f t="shared" si="5"/>
        <v>0</v>
      </c>
      <c r="K38" s="28"/>
      <c r="L38" s="28">
        <f t="shared" ref="L38:L58" si="30">K38*H38</f>
        <v>0</v>
      </c>
      <c r="M38" s="28"/>
      <c r="N38" s="28">
        <f t="shared" ref="N38:N51" si="31">M38*H38</f>
        <v>0</v>
      </c>
      <c r="O38" s="28"/>
      <c r="P38" s="28">
        <f t="shared" ref="P38:P51" si="32">O38*H38</f>
        <v>0</v>
      </c>
      <c r="Q38" s="28"/>
      <c r="R38" s="28">
        <f t="shared" ref="R38:R51" si="33">SUM(H38*Q38)</f>
        <v>0</v>
      </c>
      <c r="S38" s="28"/>
      <c r="T38" s="28">
        <f t="shared" ref="T38:T51" si="34">SUM(S38*H38)</f>
        <v>0</v>
      </c>
      <c r="U38" s="28"/>
      <c r="V38" s="28">
        <f t="shared" ref="V38:V51" si="35">U38*H38</f>
        <v>0</v>
      </c>
      <c r="W38" s="28"/>
      <c r="X38" s="28">
        <f t="shared" ref="X38:X51" si="36">W38*H38</f>
        <v>0</v>
      </c>
      <c r="Y38" s="28"/>
      <c r="Z38" s="28">
        <f t="shared" ref="Z38:Z51" si="37">SUM(H38*Y38)</f>
        <v>0</v>
      </c>
      <c r="AA38" s="28"/>
      <c r="AB38" s="28">
        <f t="shared" ref="AB38:AB51" si="38">SUM(H38*AA38)</f>
        <v>0</v>
      </c>
      <c r="AC38" s="28">
        <v>35</v>
      </c>
      <c r="AD38" s="28">
        <f>AC38*H38</f>
        <v>2774851.8174999999</v>
      </c>
      <c r="AE38" s="28"/>
      <c r="AF38" s="28">
        <f t="shared" ref="AF38:AF51" si="39">AE38*H38</f>
        <v>0</v>
      </c>
      <c r="AG38" s="28"/>
      <c r="AH38" s="28">
        <f t="shared" ref="AH38:AH51" si="40">AG38*H38</f>
        <v>0</v>
      </c>
      <c r="AI38" s="28"/>
      <c r="AJ38" s="28">
        <f t="shared" si="19"/>
        <v>0</v>
      </c>
      <c r="AK38" s="28"/>
      <c r="AL38" s="28"/>
      <c r="AM38" s="28"/>
      <c r="AN38" s="28"/>
      <c r="AO38" s="28"/>
      <c r="AP38" s="28"/>
      <c r="AQ38" s="28"/>
      <c r="AR38" s="30">
        <f t="shared" ref="AR38:AR51" si="41">AQ38*H38</f>
        <v>0</v>
      </c>
      <c r="AS38" s="31">
        <f t="shared" si="3"/>
        <v>35</v>
      </c>
      <c r="AT38" s="32">
        <f t="shared" si="4"/>
        <v>2774851.8174999999</v>
      </c>
    </row>
    <row r="39" spans="1:46" s="3" customFormat="1" ht="13.5" x14ac:dyDescent="0.2">
      <c r="A39" s="23">
        <v>0.3</v>
      </c>
      <c r="B39" s="60"/>
      <c r="C39" s="24" t="s">
        <v>92</v>
      </c>
      <c r="D39" s="25">
        <v>1.5549999999999999</v>
      </c>
      <c r="E39" s="26"/>
      <c r="F39" s="27">
        <v>96505</v>
      </c>
      <c r="G39" s="23">
        <v>0.34</v>
      </c>
      <c r="H39" s="27">
        <f t="shared" si="1"/>
        <v>114715.49349999998</v>
      </c>
      <c r="I39" s="33"/>
      <c r="J39" s="28">
        <f t="shared" si="5"/>
        <v>0</v>
      </c>
      <c r="K39" s="28"/>
      <c r="L39" s="28">
        <f t="shared" si="30"/>
        <v>0</v>
      </c>
      <c r="M39" s="28"/>
      <c r="N39" s="28">
        <f t="shared" si="31"/>
        <v>0</v>
      </c>
      <c r="O39" s="28"/>
      <c r="P39" s="28">
        <f t="shared" si="32"/>
        <v>0</v>
      </c>
      <c r="Q39" s="28"/>
      <c r="R39" s="28">
        <f t="shared" si="33"/>
        <v>0</v>
      </c>
      <c r="S39" s="28"/>
      <c r="T39" s="28">
        <f t="shared" si="34"/>
        <v>0</v>
      </c>
      <c r="U39" s="28"/>
      <c r="V39" s="28">
        <f t="shared" si="35"/>
        <v>0</v>
      </c>
      <c r="W39" s="28"/>
      <c r="X39" s="28">
        <f t="shared" si="36"/>
        <v>0</v>
      </c>
      <c r="Y39" s="28"/>
      <c r="Z39" s="28">
        <f t="shared" si="37"/>
        <v>0</v>
      </c>
      <c r="AA39" s="28"/>
      <c r="AB39" s="28">
        <f t="shared" si="38"/>
        <v>0</v>
      </c>
      <c r="AC39" s="28"/>
      <c r="AD39" s="28">
        <f>AC39*H39</f>
        <v>0</v>
      </c>
      <c r="AE39" s="28"/>
      <c r="AF39" s="28">
        <f t="shared" si="39"/>
        <v>0</v>
      </c>
      <c r="AG39" s="28"/>
      <c r="AH39" s="28">
        <f t="shared" si="40"/>
        <v>0</v>
      </c>
      <c r="AI39" s="28"/>
      <c r="AJ39" s="28">
        <f t="shared" si="19"/>
        <v>0</v>
      </c>
      <c r="AK39" s="28"/>
      <c r="AL39" s="28"/>
      <c r="AM39" s="28"/>
      <c r="AN39" s="28"/>
      <c r="AO39" s="28"/>
      <c r="AP39" s="28"/>
      <c r="AQ39" s="28"/>
      <c r="AR39" s="30">
        <f t="shared" si="41"/>
        <v>0</v>
      </c>
      <c r="AS39" s="31">
        <f t="shared" si="3"/>
        <v>0</v>
      </c>
      <c r="AT39" s="32">
        <f t="shared" si="4"/>
        <v>0</v>
      </c>
    </row>
    <row r="40" spans="1:46" s="3" customFormat="1" ht="15.75" customHeight="1" x14ac:dyDescent="0.2">
      <c r="A40" s="23">
        <v>0.3</v>
      </c>
      <c r="B40" s="55" t="s">
        <v>93</v>
      </c>
      <c r="C40" s="24" t="s">
        <v>94</v>
      </c>
      <c r="D40" s="25">
        <v>1.5549999999999999</v>
      </c>
      <c r="E40" s="26"/>
      <c r="F40" s="27">
        <v>90940</v>
      </c>
      <c r="G40" s="23">
        <v>0.38</v>
      </c>
      <c r="H40" s="27">
        <f t="shared" si="1"/>
        <v>110119.24600000001</v>
      </c>
      <c r="I40" s="33"/>
      <c r="J40" s="28">
        <f t="shared" si="5"/>
        <v>0</v>
      </c>
      <c r="K40" s="28"/>
      <c r="L40" s="28">
        <f t="shared" si="30"/>
        <v>0</v>
      </c>
      <c r="M40" s="28"/>
      <c r="N40" s="28">
        <f t="shared" si="31"/>
        <v>0</v>
      </c>
      <c r="O40" s="28"/>
      <c r="P40" s="28">
        <f t="shared" si="32"/>
        <v>0</v>
      </c>
      <c r="Q40" s="28"/>
      <c r="R40" s="28">
        <f t="shared" si="33"/>
        <v>0</v>
      </c>
      <c r="S40" s="28"/>
      <c r="T40" s="28">
        <f t="shared" si="34"/>
        <v>0</v>
      </c>
      <c r="U40" s="28"/>
      <c r="V40" s="28">
        <f t="shared" si="35"/>
        <v>0</v>
      </c>
      <c r="W40" s="28"/>
      <c r="X40" s="28">
        <f t="shared" si="36"/>
        <v>0</v>
      </c>
      <c r="Y40" s="28"/>
      <c r="Z40" s="28">
        <f t="shared" si="37"/>
        <v>0</v>
      </c>
      <c r="AA40" s="28"/>
      <c r="AB40" s="28">
        <f t="shared" si="38"/>
        <v>0</v>
      </c>
      <c r="AC40" s="28"/>
      <c r="AD40" s="28">
        <f>AC40*H40</f>
        <v>0</v>
      </c>
      <c r="AE40" s="28"/>
      <c r="AF40" s="28">
        <f t="shared" si="39"/>
        <v>0</v>
      </c>
      <c r="AG40" s="28"/>
      <c r="AH40" s="28">
        <f t="shared" si="40"/>
        <v>0</v>
      </c>
      <c r="AI40" s="28"/>
      <c r="AJ40" s="28">
        <f t="shared" si="19"/>
        <v>0</v>
      </c>
      <c r="AK40" s="28"/>
      <c r="AL40" s="28"/>
      <c r="AM40" s="28"/>
      <c r="AN40" s="28"/>
      <c r="AO40" s="28"/>
      <c r="AP40" s="28"/>
      <c r="AQ40" s="28"/>
      <c r="AR40" s="30">
        <f t="shared" si="41"/>
        <v>0</v>
      </c>
      <c r="AS40" s="31">
        <f t="shared" si="3"/>
        <v>0</v>
      </c>
      <c r="AT40" s="32">
        <f t="shared" si="4"/>
        <v>0</v>
      </c>
    </row>
    <row r="41" spans="1:46" s="3" customFormat="1" ht="13.5" x14ac:dyDescent="0.2">
      <c r="A41" s="23">
        <v>0.15</v>
      </c>
      <c r="B41" s="58"/>
      <c r="C41" s="24" t="s">
        <v>95</v>
      </c>
      <c r="D41" s="25">
        <v>1.5549999999999999</v>
      </c>
      <c r="E41" s="26"/>
      <c r="F41" s="27">
        <v>189162</v>
      </c>
      <c r="G41" s="23">
        <v>0.22</v>
      </c>
      <c r="H41" s="27">
        <f t="shared" si="1"/>
        <v>212258.68020000003</v>
      </c>
      <c r="I41" s="33"/>
      <c r="J41" s="28">
        <f t="shared" si="5"/>
        <v>0</v>
      </c>
      <c r="K41" s="28"/>
      <c r="L41" s="28">
        <f t="shared" si="30"/>
        <v>0</v>
      </c>
      <c r="M41" s="28"/>
      <c r="N41" s="28">
        <f t="shared" si="31"/>
        <v>0</v>
      </c>
      <c r="O41" s="28"/>
      <c r="P41" s="28">
        <f t="shared" si="32"/>
        <v>0</v>
      </c>
      <c r="Q41" s="28"/>
      <c r="R41" s="28">
        <f t="shared" si="33"/>
        <v>0</v>
      </c>
      <c r="S41" s="28"/>
      <c r="T41" s="28">
        <f t="shared" si="34"/>
        <v>0</v>
      </c>
      <c r="U41" s="28"/>
      <c r="V41" s="28">
        <f t="shared" si="35"/>
        <v>0</v>
      </c>
      <c r="W41" s="28"/>
      <c r="X41" s="28">
        <f t="shared" si="36"/>
        <v>0</v>
      </c>
      <c r="Y41" s="28"/>
      <c r="Z41" s="28">
        <f t="shared" si="37"/>
        <v>0</v>
      </c>
      <c r="AA41" s="28"/>
      <c r="AB41" s="28">
        <f t="shared" si="38"/>
        <v>0</v>
      </c>
      <c r="AC41" s="28"/>
      <c r="AD41" s="28">
        <f>AC41*H41</f>
        <v>0</v>
      </c>
      <c r="AE41" s="28"/>
      <c r="AF41" s="28">
        <f t="shared" si="39"/>
        <v>0</v>
      </c>
      <c r="AG41" s="28"/>
      <c r="AH41" s="28">
        <f t="shared" si="40"/>
        <v>0</v>
      </c>
      <c r="AI41" s="28"/>
      <c r="AJ41" s="28">
        <f t="shared" si="19"/>
        <v>0</v>
      </c>
      <c r="AK41" s="28"/>
      <c r="AL41" s="28"/>
      <c r="AM41" s="28"/>
      <c r="AN41" s="28"/>
      <c r="AO41" s="28"/>
      <c r="AP41" s="28"/>
      <c r="AQ41" s="28"/>
      <c r="AR41" s="30">
        <f t="shared" si="41"/>
        <v>0</v>
      </c>
      <c r="AS41" s="31">
        <f t="shared" si="3"/>
        <v>0</v>
      </c>
      <c r="AT41" s="32">
        <f t="shared" si="4"/>
        <v>0</v>
      </c>
    </row>
    <row r="42" spans="1:46" s="3" customFormat="1" ht="15.75" customHeight="1" x14ac:dyDescent="0.2">
      <c r="A42" s="23">
        <v>0.3</v>
      </c>
      <c r="B42" s="58"/>
      <c r="C42" s="24" t="s">
        <v>96</v>
      </c>
      <c r="D42" s="25">
        <v>1.5549999999999999</v>
      </c>
      <c r="E42" s="26"/>
      <c r="F42" s="27">
        <v>108151</v>
      </c>
      <c r="G42" s="23">
        <v>0.33</v>
      </c>
      <c r="H42" s="27">
        <f t="shared" si="1"/>
        <v>127958.85565</v>
      </c>
      <c r="I42" s="33"/>
      <c r="J42" s="28">
        <f t="shared" si="5"/>
        <v>0</v>
      </c>
      <c r="K42" s="28"/>
      <c r="L42" s="28">
        <f t="shared" si="30"/>
        <v>0</v>
      </c>
      <c r="M42" s="28"/>
      <c r="N42" s="28">
        <f t="shared" si="31"/>
        <v>0</v>
      </c>
      <c r="O42" s="28"/>
      <c r="P42" s="28">
        <f t="shared" si="32"/>
        <v>0</v>
      </c>
      <c r="Q42" s="28"/>
      <c r="R42" s="28">
        <f t="shared" si="33"/>
        <v>0</v>
      </c>
      <c r="S42" s="28"/>
      <c r="T42" s="28">
        <f t="shared" si="34"/>
        <v>0</v>
      </c>
      <c r="U42" s="28"/>
      <c r="V42" s="28">
        <f t="shared" si="35"/>
        <v>0</v>
      </c>
      <c r="W42" s="28"/>
      <c r="X42" s="28">
        <f t="shared" si="36"/>
        <v>0</v>
      </c>
      <c r="Y42" s="28"/>
      <c r="Z42" s="28">
        <f t="shared" si="37"/>
        <v>0</v>
      </c>
      <c r="AA42" s="28"/>
      <c r="AB42" s="28">
        <f t="shared" si="38"/>
        <v>0</v>
      </c>
      <c r="AC42" s="28"/>
      <c r="AD42" s="28">
        <f>AC42*H42</f>
        <v>0</v>
      </c>
      <c r="AE42" s="28"/>
      <c r="AF42" s="28">
        <f t="shared" si="39"/>
        <v>0</v>
      </c>
      <c r="AG42" s="28"/>
      <c r="AH42" s="28">
        <f t="shared" si="40"/>
        <v>0</v>
      </c>
      <c r="AI42" s="28"/>
      <c r="AJ42" s="28">
        <f t="shared" si="19"/>
        <v>0</v>
      </c>
      <c r="AK42" s="28"/>
      <c r="AL42" s="28"/>
      <c r="AM42" s="28"/>
      <c r="AN42" s="28"/>
      <c r="AO42" s="28"/>
      <c r="AP42" s="28"/>
      <c r="AQ42" s="28"/>
      <c r="AR42" s="30">
        <f t="shared" si="41"/>
        <v>0</v>
      </c>
      <c r="AS42" s="31">
        <f t="shared" ref="AS42:AS58" si="42">M42+K42+O42+Q42+I42+S42+U42+W42+Y42+AA42+AC42+AE42+AG42+AI42+AK42+AM42+AQ42+AO42</f>
        <v>0</v>
      </c>
      <c r="AT42" s="32">
        <f t="shared" ref="AT42:AT58" si="43">N42+L42+P42+R42+J42+T42+V42+X42+Z42+AB42+AD42+AF42+AH42+AJ42+AL42+AN42+AR42+AP42</f>
        <v>0</v>
      </c>
    </row>
    <row r="43" spans="1:46" s="3" customFormat="1" ht="15.75" customHeight="1" x14ac:dyDescent="0.2">
      <c r="A43" s="23">
        <v>0.3</v>
      </c>
      <c r="B43" s="56"/>
      <c r="C43" s="24" t="s">
        <v>97</v>
      </c>
      <c r="D43" s="25">
        <v>1.5549999999999999</v>
      </c>
      <c r="E43" s="26"/>
      <c r="F43" s="27">
        <v>187672</v>
      </c>
      <c r="G43" s="23">
        <v>0.21</v>
      </c>
      <c r="H43" s="27">
        <f>F43*(D43*G43+(1-G43))</f>
        <v>209545.1716</v>
      </c>
      <c r="I43" s="33"/>
      <c r="J43" s="28">
        <f t="shared" si="5"/>
        <v>0</v>
      </c>
      <c r="K43" s="28"/>
      <c r="L43" s="28">
        <f t="shared" si="30"/>
        <v>0</v>
      </c>
      <c r="M43" s="28">
        <v>40</v>
      </c>
      <c r="N43" s="28">
        <f t="shared" si="31"/>
        <v>8381806.8640000001</v>
      </c>
      <c r="O43" s="28"/>
      <c r="P43" s="28">
        <f t="shared" si="32"/>
        <v>0</v>
      </c>
      <c r="Q43" s="28"/>
      <c r="R43" s="28">
        <f t="shared" si="33"/>
        <v>0</v>
      </c>
      <c r="S43" s="28"/>
      <c r="T43" s="28">
        <f t="shared" si="34"/>
        <v>0</v>
      </c>
      <c r="U43" s="28"/>
      <c r="V43" s="28">
        <f t="shared" si="35"/>
        <v>0</v>
      </c>
      <c r="W43" s="28"/>
      <c r="X43" s="28">
        <f t="shared" si="36"/>
        <v>0</v>
      </c>
      <c r="Y43" s="28"/>
      <c r="Z43" s="28">
        <f t="shared" si="37"/>
        <v>0</v>
      </c>
      <c r="AA43" s="28"/>
      <c r="AB43" s="28">
        <f t="shared" si="38"/>
        <v>0</v>
      </c>
      <c r="AC43" s="28"/>
      <c r="AD43" s="28"/>
      <c r="AE43" s="28"/>
      <c r="AF43" s="28">
        <f t="shared" si="39"/>
        <v>0</v>
      </c>
      <c r="AG43" s="28"/>
      <c r="AH43" s="28">
        <f t="shared" si="40"/>
        <v>0</v>
      </c>
      <c r="AI43" s="28"/>
      <c r="AJ43" s="28">
        <f t="shared" si="19"/>
        <v>0</v>
      </c>
      <c r="AK43" s="28"/>
      <c r="AL43" s="28"/>
      <c r="AM43" s="28"/>
      <c r="AN43" s="28"/>
      <c r="AO43" s="28"/>
      <c r="AP43" s="28"/>
      <c r="AQ43" s="28"/>
      <c r="AR43" s="30">
        <f t="shared" si="41"/>
        <v>0</v>
      </c>
      <c r="AS43" s="31">
        <f t="shared" si="42"/>
        <v>40</v>
      </c>
      <c r="AT43" s="32">
        <f t="shared" si="43"/>
        <v>8381806.8640000001</v>
      </c>
    </row>
    <row r="44" spans="1:46" s="3" customFormat="1" ht="13.5" x14ac:dyDescent="0.2">
      <c r="A44" s="23">
        <v>0.3</v>
      </c>
      <c r="B44" s="34" t="s">
        <v>98</v>
      </c>
      <c r="C44" s="24" t="s">
        <v>99</v>
      </c>
      <c r="D44" s="25">
        <v>1.5549999999999999</v>
      </c>
      <c r="E44" s="26"/>
      <c r="F44" s="27">
        <v>144861</v>
      </c>
      <c r="G44" s="23">
        <v>0.35</v>
      </c>
      <c r="H44" s="27">
        <f t="shared" si="1"/>
        <v>173000.24924999996</v>
      </c>
      <c r="I44" s="28">
        <v>204</v>
      </c>
      <c r="J44" s="28">
        <f t="shared" si="5"/>
        <v>35292050.846999995</v>
      </c>
      <c r="K44" s="28"/>
      <c r="L44" s="28">
        <f t="shared" si="30"/>
        <v>0</v>
      </c>
      <c r="M44" s="28"/>
      <c r="N44" s="28">
        <f t="shared" si="31"/>
        <v>0</v>
      </c>
      <c r="O44" s="28"/>
      <c r="P44" s="28">
        <f t="shared" si="32"/>
        <v>0</v>
      </c>
      <c r="Q44" s="28"/>
      <c r="R44" s="28">
        <f t="shared" si="33"/>
        <v>0</v>
      </c>
      <c r="S44" s="28"/>
      <c r="T44" s="28">
        <f t="shared" si="34"/>
        <v>0</v>
      </c>
      <c r="U44" s="28"/>
      <c r="V44" s="28">
        <f t="shared" si="35"/>
        <v>0</v>
      </c>
      <c r="W44" s="28"/>
      <c r="X44" s="28">
        <f t="shared" si="36"/>
        <v>0</v>
      </c>
      <c r="Y44" s="28"/>
      <c r="Z44" s="28">
        <f t="shared" si="37"/>
        <v>0</v>
      </c>
      <c r="AA44" s="28"/>
      <c r="AB44" s="28">
        <f t="shared" si="38"/>
        <v>0</v>
      </c>
      <c r="AC44" s="28"/>
      <c r="AD44" s="28">
        <f t="shared" ref="AD44:AD51" si="44">AC44*H44</f>
        <v>0</v>
      </c>
      <c r="AE44" s="28"/>
      <c r="AF44" s="28">
        <f t="shared" si="39"/>
        <v>0</v>
      </c>
      <c r="AG44" s="28"/>
      <c r="AH44" s="28">
        <f t="shared" si="40"/>
        <v>0</v>
      </c>
      <c r="AI44" s="28"/>
      <c r="AJ44" s="28">
        <f t="shared" si="19"/>
        <v>0</v>
      </c>
      <c r="AK44" s="28"/>
      <c r="AL44" s="28"/>
      <c r="AM44" s="28"/>
      <c r="AN44" s="28"/>
      <c r="AO44" s="28"/>
      <c r="AP44" s="28"/>
      <c r="AQ44" s="28"/>
      <c r="AR44" s="30">
        <f t="shared" si="41"/>
        <v>0</v>
      </c>
      <c r="AS44" s="31">
        <f t="shared" si="42"/>
        <v>204</v>
      </c>
      <c r="AT44" s="32">
        <f t="shared" si="43"/>
        <v>35292050.846999995</v>
      </c>
    </row>
    <row r="45" spans="1:46" s="3" customFormat="1" ht="15.75" customHeight="1" x14ac:dyDescent="0.2">
      <c r="A45" s="23">
        <v>0.15</v>
      </c>
      <c r="B45" s="55" t="s">
        <v>100</v>
      </c>
      <c r="C45" s="24" t="s">
        <v>101</v>
      </c>
      <c r="D45" s="25">
        <v>1.5549999999999999</v>
      </c>
      <c r="E45" s="26"/>
      <c r="F45" s="27">
        <v>172649</v>
      </c>
      <c r="G45" s="23">
        <v>0.56000000000000005</v>
      </c>
      <c r="H45" s="27">
        <f t="shared" si="1"/>
        <v>226308.30919999999</v>
      </c>
      <c r="I45" s="28">
        <f>95</f>
        <v>95</v>
      </c>
      <c r="J45" s="28">
        <f t="shared" si="5"/>
        <v>21499289.373999998</v>
      </c>
      <c r="K45" s="28">
        <v>308</v>
      </c>
      <c r="L45" s="28">
        <f t="shared" si="30"/>
        <v>69702959.233599991</v>
      </c>
      <c r="M45" s="28"/>
      <c r="N45" s="28">
        <f t="shared" si="31"/>
        <v>0</v>
      </c>
      <c r="O45" s="28"/>
      <c r="P45" s="28">
        <f t="shared" si="32"/>
        <v>0</v>
      </c>
      <c r="Q45" s="28"/>
      <c r="R45" s="28">
        <f t="shared" si="33"/>
        <v>0</v>
      </c>
      <c r="S45" s="28"/>
      <c r="T45" s="28">
        <f t="shared" si="34"/>
        <v>0</v>
      </c>
      <c r="U45" s="28"/>
      <c r="V45" s="28">
        <f t="shared" si="35"/>
        <v>0</v>
      </c>
      <c r="W45" s="28"/>
      <c r="X45" s="28">
        <f t="shared" si="36"/>
        <v>0</v>
      </c>
      <c r="Y45" s="28"/>
      <c r="Z45" s="28">
        <f t="shared" si="37"/>
        <v>0</v>
      </c>
      <c r="AA45" s="28"/>
      <c r="AB45" s="28">
        <f t="shared" si="38"/>
        <v>0</v>
      </c>
      <c r="AC45" s="28"/>
      <c r="AD45" s="28">
        <f t="shared" si="44"/>
        <v>0</v>
      </c>
      <c r="AE45" s="28">
        <v>6</v>
      </c>
      <c r="AF45" s="28">
        <f t="shared" si="39"/>
        <v>1357849.8551999999</v>
      </c>
      <c r="AG45" s="28"/>
      <c r="AH45" s="28">
        <f t="shared" si="40"/>
        <v>0</v>
      </c>
      <c r="AI45" s="28"/>
      <c r="AJ45" s="28">
        <f t="shared" si="19"/>
        <v>0</v>
      </c>
      <c r="AK45" s="28"/>
      <c r="AL45" s="28">
        <f>SUM(H45*AK45)</f>
        <v>0</v>
      </c>
      <c r="AM45" s="28">
        <v>100</v>
      </c>
      <c r="AN45" s="28">
        <f t="shared" ref="AN45:AN56" si="45">AM45*H45</f>
        <v>22630830.919999998</v>
      </c>
      <c r="AO45" s="28">
        <v>30</v>
      </c>
      <c r="AP45" s="28">
        <f t="shared" ref="AP45:AP50" si="46">AO45*H45</f>
        <v>6789249.2759999996</v>
      </c>
      <c r="AQ45" s="28"/>
      <c r="AR45" s="30">
        <f t="shared" si="41"/>
        <v>0</v>
      </c>
      <c r="AS45" s="31">
        <f t="shared" si="42"/>
        <v>539</v>
      </c>
      <c r="AT45" s="32">
        <f t="shared" si="43"/>
        <v>121980178.65879998</v>
      </c>
    </row>
    <row r="46" spans="1:46" s="3" customFormat="1" ht="13.5" x14ac:dyDescent="0.2">
      <c r="A46" s="23">
        <v>0.15</v>
      </c>
      <c r="B46" s="58"/>
      <c r="C46" s="24" t="s">
        <v>102</v>
      </c>
      <c r="D46" s="25">
        <v>1.5549999999999999</v>
      </c>
      <c r="E46" s="26"/>
      <c r="F46" s="27">
        <v>200591</v>
      </c>
      <c r="G46" s="23">
        <v>0.49</v>
      </c>
      <c r="H46" s="27">
        <f t="shared" si="1"/>
        <v>255141.72244999997</v>
      </c>
      <c r="I46" s="28">
        <f>77</f>
        <v>77</v>
      </c>
      <c r="J46" s="28">
        <f t="shared" si="5"/>
        <v>19645912.628649998</v>
      </c>
      <c r="K46" s="28">
        <v>135</v>
      </c>
      <c r="L46" s="28">
        <f t="shared" si="30"/>
        <v>34444132.530749999</v>
      </c>
      <c r="M46" s="28"/>
      <c r="N46" s="36">
        <f t="shared" si="31"/>
        <v>0</v>
      </c>
      <c r="O46" s="28"/>
      <c r="P46" s="28">
        <f t="shared" si="32"/>
        <v>0</v>
      </c>
      <c r="Q46" s="28"/>
      <c r="R46" s="28">
        <f t="shared" si="33"/>
        <v>0</v>
      </c>
      <c r="S46" s="28"/>
      <c r="T46" s="28">
        <f t="shared" si="34"/>
        <v>0</v>
      </c>
      <c r="U46" s="28"/>
      <c r="V46" s="28">
        <f t="shared" si="35"/>
        <v>0</v>
      </c>
      <c r="W46" s="28"/>
      <c r="X46" s="28">
        <f t="shared" si="36"/>
        <v>0</v>
      </c>
      <c r="Y46" s="28"/>
      <c r="Z46" s="28">
        <f t="shared" si="37"/>
        <v>0</v>
      </c>
      <c r="AA46" s="28"/>
      <c r="AB46" s="28">
        <f t="shared" si="38"/>
        <v>0</v>
      </c>
      <c r="AC46" s="28"/>
      <c r="AD46" s="28">
        <f t="shared" si="44"/>
        <v>0</v>
      </c>
      <c r="AE46" s="28">
        <v>3</v>
      </c>
      <c r="AF46" s="28">
        <f t="shared" si="39"/>
        <v>765425.16734999989</v>
      </c>
      <c r="AG46" s="28"/>
      <c r="AH46" s="28">
        <f t="shared" si="40"/>
        <v>0</v>
      </c>
      <c r="AI46" s="28"/>
      <c r="AJ46" s="28">
        <f t="shared" si="19"/>
        <v>0</v>
      </c>
      <c r="AK46" s="28"/>
      <c r="AL46" s="37"/>
      <c r="AM46" s="28">
        <v>45</v>
      </c>
      <c r="AN46" s="28">
        <f t="shared" si="45"/>
        <v>11481377.510249998</v>
      </c>
      <c r="AO46" s="28">
        <v>20</v>
      </c>
      <c r="AP46" s="28">
        <f t="shared" si="46"/>
        <v>5102834.4489999991</v>
      </c>
      <c r="AQ46" s="28"/>
      <c r="AR46" s="30">
        <f t="shared" si="41"/>
        <v>0</v>
      </c>
      <c r="AS46" s="31">
        <f t="shared" si="42"/>
        <v>280</v>
      </c>
      <c r="AT46" s="32">
        <f t="shared" si="43"/>
        <v>71439682.285999998</v>
      </c>
    </row>
    <row r="47" spans="1:46" s="3" customFormat="1" ht="13.5" x14ac:dyDescent="0.2">
      <c r="A47" s="35">
        <v>0.15</v>
      </c>
      <c r="B47" s="58"/>
      <c r="C47" s="24" t="s">
        <v>103</v>
      </c>
      <c r="D47" s="25">
        <v>1.5549999999999999</v>
      </c>
      <c r="E47" s="26"/>
      <c r="F47" s="27">
        <v>228440</v>
      </c>
      <c r="G47" s="23">
        <v>0.43</v>
      </c>
      <c r="H47" s="27">
        <f t="shared" si="1"/>
        <v>282957.20600000001</v>
      </c>
      <c r="I47" s="33">
        <v>28</v>
      </c>
      <c r="J47" s="28">
        <f t="shared" si="5"/>
        <v>7922801.7680000002</v>
      </c>
      <c r="K47" s="28">
        <v>55</v>
      </c>
      <c r="L47" s="28">
        <f t="shared" si="30"/>
        <v>15562646.33</v>
      </c>
      <c r="M47" s="28"/>
      <c r="N47" s="28">
        <f t="shared" si="31"/>
        <v>0</v>
      </c>
      <c r="O47" s="28"/>
      <c r="P47" s="28">
        <f t="shared" si="32"/>
        <v>0</v>
      </c>
      <c r="Q47" s="28"/>
      <c r="R47" s="28">
        <f t="shared" si="33"/>
        <v>0</v>
      </c>
      <c r="S47" s="28"/>
      <c r="T47" s="28">
        <f t="shared" si="34"/>
        <v>0</v>
      </c>
      <c r="U47" s="28"/>
      <c r="V47" s="28">
        <f t="shared" si="35"/>
        <v>0</v>
      </c>
      <c r="W47" s="28"/>
      <c r="X47" s="28">
        <f t="shared" si="36"/>
        <v>0</v>
      </c>
      <c r="Y47" s="28"/>
      <c r="Z47" s="28">
        <f t="shared" si="37"/>
        <v>0</v>
      </c>
      <c r="AA47" s="28"/>
      <c r="AB47" s="28">
        <f t="shared" si="38"/>
        <v>0</v>
      </c>
      <c r="AC47" s="28"/>
      <c r="AD47" s="28">
        <f t="shared" si="44"/>
        <v>0</v>
      </c>
      <c r="AE47" s="28">
        <v>5</v>
      </c>
      <c r="AF47" s="28">
        <f t="shared" si="39"/>
        <v>1414786.03</v>
      </c>
      <c r="AG47" s="28"/>
      <c r="AH47" s="28">
        <f t="shared" si="40"/>
        <v>0</v>
      </c>
      <c r="AI47" s="28"/>
      <c r="AJ47" s="28">
        <f t="shared" si="19"/>
        <v>0</v>
      </c>
      <c r="AK47" s="28"/>
      <c r="AL47" s="37"/>
      <c r="AM47" s="28">
        <v>25</v>
      </c>
      <c r="AN47" s="28">
        <f t="shared" si="45"/>
        <v>7073930.1500000004</v>
      </c>
      <c r="AO47" s="28">
        <v>20</v>
      </c>
      <c r="AP47" s="28">
        <f t="shared" si="46"/>
        <v>5659144.1200000001</v>
      </c>
      <c r="AQ47" s="28"/>
      <c r="AR47" s="30">
        <f t="shared" si="41"/>
        <v>0</v>
      </c>
      <c r="AS47" s="31">
        <f t="shared" si="42"/>
        <v>133</v>
      </c>
      <c r="AT47" s="32">
        <f t="shared" si="43"/>
        <v>37633308.398000002</v>
      </c>
    </row>
    <row r="48" spans="1:46" s="3" customFormat="1" ht="13.5" x14ac:dyDescent="0.2">
      <c r="A48" s="35">
        <v>0.15</v>
      </c>
      <c r="B48" s="58"/>
      <c r="C48" s="24" t="s">
        <v>104</v>
      </c>
      <c r="D48" s="25">
        <v>1.5549999999999999</v>
      </c>
      <c r="E48" s="26"/>
      <c r="F48" s="27">
        <v>128489</v>
      </c>
      <c r="G48" s="23">
        <v>0.54</v>
      </c>
      <c r="H48" s="27">
        <f t="shared" si="1"/>
        <v>166997.15330000001</v>
      </c>
      <c r="I48" s="28">
        <f>91</f>
        <v>91</v>
      </c>
      <c r="J48" s="28">
        <f t="shared" si="5"/>
        <v>15196740.950300001</v>
      </c>
      <c r="K48" s="28">
        <v>128</v>
      </c>
      <c r="L48" s="28">
        <f t="shared" si="30"/>
        <v>21375635.622400001</v>
      </c>
      <c r="M48" s="28"/>
      <c r="N48" s="28">
        <f t="shared" si="31"/>
        <v>0</v>
      </c>
      <c r="O48" s="28"/>
      <c r="P48" s="28">
        <f t="shared" si="32"/>
        <v>0</v>
      </c>
      <c r="Q48" s="28"/>
      <c r="R48" s="28">
        <f t="shared" si="33"/>
        <v>0</v>
      </c>
      <c r="S48" s="28"/>
      <c r="T48" s="28">
        <f t="shared" si="34"/>
        <v>0</v>
      </c>
      <c r="U48" s="28"/>
      <c r="V48" s="28">
        <f t="shared" si="35"/>
        <v>0</v>
      </c>
      <c r="W48" s="28"/>
      <c r="X48" s="28">
        <f t="shared" si="36"/>
        <v>0</v>
      </c>
      <c r="Y48" s="28"/>
      <c r="Z48" s="28">
        <f t="shared" si="37"/>
        <v>0</v>
      </c>
      <c r="AA48" s="28"/>
      <c r="AB48" s="28">
        <f t="shared" si="38"/>
        <v>0</v>
      </c>
      <c r="AC48" s="28"/>
      <c r="AD48" s="28">
        <f t="shared" si="44"/>
        <v>0</v>
      </c>
      <c r="AE48" s="28">
        <v>78</v>
      </c>
      <c r="AF48" s="28">
        <f t="shared" si="39"/>
        <v>13025777.9574</v>
      </c>
      <c r="AG48" s="28"/>
      <c r="AH48" s="28">
        <f t="shared" si="40"/>
        <v>0</v>
      </c>
      <c r="AI48" s="28"/>
      <c r="AJ48" s="28">
        <f t="shared" si="19"/>
        <v>0</v>
      </c>
      <c r="AK48" s="28"/>
      <c r="AL48" s="37"/>
      <c r="AM48" s="28">
        <v>65</v>
      </c>
      <c r="AN48" s="28">
        <f t="shared" si="45"/>
        <v>10854814.964500001</v>
      </c>
      <c r="AO48" s="28">
        <v>15</v>
      </c>
      <c r="AP48" s="28">
        <f t="shared" si="46"/>
        <v>2504957.2995000002</v>
      </c>
      <c r="AQ48" s="28"/>
      <c r="AR48" s="30">
        <f t="shared" si="41"/>
        <v>0</v>
      </c>
      <c r="AS48" s="31">
        <f t="shared" si="42"/>
        <v>377</v>
      </c>
      <c r="AT48" s="32">
        <f t="shared" si="43"/>
        <v>62957926.794100009</v>
      </c>
    </row>
    <row r="49" spans="1:46" s="3" customFormat="1" ht="13.5" x14ac:dyDescent="0.2">
      <c r="A49" s="35">
        <v>0.15</v>
      </c>
      <c r="B49" s="58"/>
      <c r="C49" s="24" t="s">
        <v>105</v>
      </c>
      <c r="D49" s="25">
        <v>1.5549999999999999</v>
      </c>
      <c r="E49" s="26"/>
      <c r="F49" s="27">
        <v>156482</v>
      </c>
      <c r="G49" s="23">
        <v>0.45</v>
      </c>
      <c r="H49" s="27">
        <f t="shared" si="1"/>
        <v>195563.37950000001</v>
      </c>
      <c r="I49" s="28">
        <f>42</f>
        <v>42</v>
      </c>
      <c r="J49" s="28">
        <f t="shared" si="5"/>
        <v>8213661.9390000002</v>
      </c>
      <c r="K49" s="28">
        <v>59</v>
      </c>
      <c r="L49" s="28">
        <f t="shared" si="30"/>
        <v>11538239.3905</v>
      </c>
      <c r="M49" s="28"/>
      <c r="N49" s="28">
        <f t="shared" si="31"/>
        <v>0</v>
      </c>
      <c r="O49" s="28"/>
      <c r="P49" s="28">
        <f t="shared" si="32"/>
        <v>0</v>
      </c>
      <c r="Q49" s="28"/>
      <c r="R49" s="28">
        <f t="shared" si="33"/>
        <v>0</v>
      </c>
      <c r="S49" s="28"/>
      <c r="T49" s="28">
        <f t="shared" si="34"/>
        <v>0</v>
      </c>
      <c r="U49" s="28"/>
      <c r="V49" s="28">
        <f t="shared" si="35"/>
        <v>0</v>
      </c>
      <c r="W49" s="28"/>
      <c r="X49" s="28">
        <f t="shared" si="36"/>
        <v>0</v>
      </c>
      <c r="Y49" s="28"/>
      <c r="Z49" s="28">
        <f t="shared" si="37"/>
        <v>0</v>
      </c>
      <c r="AA49" s="28"/>
      <c r="AB49" s="28">
        <f t="shared" si="38"/>
        <v>0</v>
      </c>
      <c r="AC49" s="28"/>
      <c r="AD49" s="28">
        <f t="shared" si="44"/>
        <v>0</v>
      </c>
      <c r="AE49" s="28">
        <v>38</v>
      </c>
      <c r="AF49" s="28">
        <f t="shared" si="39"/>
        <v>7431408.4210000001</v>
      </c>
      <c r="AG49" s="28"/>
      <c r="AH49" s="28">
        <f t="shared" si="40"/>
        <v>0</v>
      </c>
      <c r="AI49" s="28"/>
      <c r="AJ49" s="28">
        <f t="shared" si="19"/>
        <v>0</v>
      </c>
      <c r="AK49" s="28"/>
      <c r="AL49" s="37"/>
      <c r="AM49" s="28">
        <v>20</v>
      </c>
      <c r="AN49" s="28">
        <f t="shared" si="45"/>
        <v>3911267.5900000003</v>
      </c>
      <c r="AO49" s="28">
        <v>16</v>
      </c>
      <c r="AP49" s="28">
        <f t="shared" si="46"/>
        <v>3129014.0720000002</v>
      </c>
      <c r="AQ49" s="28"/>
      <c r="AR49" s="30">
        <f t="shared" si="41"/>
        <v>0</v>
      </c>
      <c r="AS49" s="31">
        <f t="shared" si="42"/>
        <v>175</v>
      </c>
      <c r="AT49" s="32">
        <f t="shared" si="43"/>
        <v>34223591.412500001</v>
      </c>
    </row>
    <row r="50" spans="1:46" s="3" customFormat="1" ht="13.5" x14ac:dyDescent="0.2">
      <c r="A50" s="35">
        <v>0.15</v>
      </c>
      <c r="B50" s="58"/>
      <c r="C50" s="24" t="s">
        <v>106</v>
      </c>
      <c r="D50" s="25">
        <v>1.5549999999999999</v>
      </c>
      <c r="E50" s="26"/>
      <c r="F50" s="27">
        <v>196645</v>
      </c>
      <c r="G50" s="23">
        <v>0.34</v>
      </c>
      <c r="H50" s="27">
        <f t="shared" si="1"/>
        <v>233751.91149999999</v>
      </c>
      <c r="I50" s="33">
        <v>17</v>
      </c>
      <c r="J50" s="28">
        <f t="shared" si="5"/>
        <v>3973782.4954999997</v>
      </c>
      <c r="K50" s="28">
        <v>6</v>
      </c>
      <c r="L50" s="28">
        <f t="shared" si="30"/>
        <v>1402511.469</v>
      </c>
      <c r="M50" s="28"/>
      <c r="N50" s="28">
        <f t="shared" si="31"/>
        <v>0</v>
      </c>
      <c r="O50" s="28"/>
      <c r="P50" s="28">
        <f t="shared" si="32"/>
        <v>0</v>
      </c>
      <c r="Q50" s="28"/>
      <c r="R50" s="28">
        <f t="shared" si="33"/>
        <v>0</v>
      </c>
      <c r="S50" s="28"/>
      <c r="T50" s="28">
        <f t="shared" si="34"/>
        <v>0</v>
      </c>
      <c r="U50" s="28"/>
      <c r="V50" s="28">
        <f t="shared" si="35"/>
        <v>0</v>
      </c>
      <c r="W50" s="28"/>
      <c r="X50" s="28">
        <f t="shared" si="36"/>
        <v>0</v>
      </c>
      <c r="Y50" s="28"/>
      <c r="Z50" s="28">
        <f t="shared" si="37"/>
        <v>0</v>
      </c>
      <c r="AA50" s="28"/>
      <c r="AB50" s="28">
        <f t="shared" si="38"/>
        <v>0</v>
      </c>
      <c r="AC50" s="28"/>
      <c r="AD50" s="28">
        <f t="shared" si="44"/>
        <v>0</v>
      </c>
      <c r="AE50" s="28">
        <v>18</v>
      </c>
      <c r="AF50" s="28">
        <f t="shared" si="39"/>
        <v>4207534.4069999997</v>
      </c>
      <c r="AG50" s="28"/>
      <c r="AH50" s="28">
        <f t="shared" si="40"/>
        <v>0</v>
      </c>
      <c r="AI50" s="28"/>
      <c r="AJ50" s="28">
        <f t="shared" si="19"/>
        <v>0</v>
      </c>
      <c r="AK50" s="28"/>
      <c r="AL50" s="37"/>
      <c r="AM50" s="28">
        <v>8</v>
      </c>
      <c r="AN50" s="28">
        <f t="shared" si="45"/>
        <v>1870015.2919999999</v>
      </c>
      <c r="AO50" s="28">
        <v>9</v>
      </c>
      <c r="AP50" s="28">
        <f t="shared" si="46"/>
        <v>2103767.2034999998</v>
      </c>
      <c r="AQ50" s="28"/>
      <c r="AR50" s="30">
        <f t="shared" si="41"/>
        <v>0</v>
      </c>
      <c r="AS50" s="31">
        <f t="shared" si="42"/>
        <v>58</v>
      </c>
      <c r="AT50" s="32">
        <f t="shared" si="43"/>
        <v>13557610.866999999</v>
      </c>
    </row>
    <row r="51" spans="1:46" s="3" customFormat="1" ht="13.5" x14ac:dyDescent="0.2">
      <c r="A51" s="35">
        <v>0.4</v>
      </c>
      <c r="B51" s="58"/>
      <c r="C51" s="24" t="s">
        <v>107</v>
      </c>
      <c r="D51" s="25">
        <v>1.5549999999999999</v>
      </c>
      <c r="E51" s="26"/>
      <c r="F51" s="27">
        <v>167220</v>
      </c>
      <c r="G51" s="23">
        <v>0.47</v>
      </c>
      <c r="H51" s="27">
        <f t="shared" si="1"/>
        <v>210839.337</v>
      </c>
      <c r="I51" s="28">
        <f>50</f>
        <v>50</v>
      </c>
      <c r="J51" s="28">
        <f t="shared" si="5"/>
        <v>10541966.85</v>
      </c>
      <c r="K51" s="28">
        <v>1</v>
      </c>
      <c r="L51" s="28">
        <f t="shared" si="30"/>
        <v>210839.337</v>
      </c>
      <c r="M51" s="28"/>
      <c r="N51" s="28">
        <f t="shared" si="31"/>
        <v>0</v>
      </c>
      <c r="O51" s="28"/>
      <c r="P51" s="28">
        <f t="shared" si="32"/>
        <v>0</v>
      </c>
      <c r="Q51" s="28"/>
      <c r="R51" s="28">
        <f t="shared" si="33"/>
        <v>0</v>
      </c>
      <c r="S51" s="28"/>
      <c r="T51" s="28">
        <f t="shared" si="34"/>
        <v>0</v>
      </c>
      <c r="U51" s="28"/>
      <c r="V51" s="28">
        <f t="shared" si="35"/>
        <v>0</v>
      </c>
      <c r="W51" s="28"/>
      <c r="X51" s="28">
        <f t="shared" si="36"/>
        <v>0</v>
      </c>
      <c r="Y51" s="28"/>
      <c r="Z51" s="28">
        <f t="shared" si="37"/>
        <v>0</v>
      </c>
      <c r="AA51" s="28"/>
      <c r="AB51" s="28">
        <f t="shared" si="38"/>
        <v>0</v>
      </c>
      <c r="AC51" s="28"/>
      <c r="AD51" s="28">
        <f t="shared" si="44"/>
        <v>0</v>
      </c>
      <c r="AE51" s="28"/>
      <c r="AF51" s="28">
        <f t="shared" si="39"/>
        <v>0</v>
      </c>
      <c r="AG51" s="28"/>
      <c r="AH51" s="28">
        <f t="shared" si="40"/>
        <v>0</v>
      </c>
      <c r="AI51" s="28"/>
      <c r="AJ51" s="28">
        <f t="shared" si="19"/>
        <v>0</v>
      </c>
      <c r="AK51" s="28"/>
      <c r="AL51" s="28">
        <f>SUM(H51*AK51)</f>
        <v>0</v>
      </c>
      <c r="AM51" s="28">
        <v>1</v>
      </c>
      <c r="AN51" s="28">
        <f t="shared" si="45"/>
        <v>210839.337</v>
      </c>
      <c r="AO51" s="28"/>
      <c r="AP51" s="28"/>
      <c r="AQ51" s="28"/>
      <c r="AR51" s="30">
        <f t="shared" si="41"/>
        <v>0</v>
      </c>
      <c r="AS51" s="31">
        <f t="shared" si="42"/>
        <v>52</v>
      </c>
      <c r="AT51" s="32">
        <f t="shared" si="43"/>
        <v>10963645.523999998</v>
      </c>
    </row>
    <row r="52" spans="1:46" s="3" customFormat="1" ht="27" x14ac:dyDescent="0.2">
      <c r="A52" s="35"/>
      <c r="B52" s="58"/>
      <c r="C52" s="1" t="s">
        <v>108</v>
      </c>
      <c r="D52" s="25">
        <v>1.5549999999999999</v>
      </c>
      <c r="E52" s="26"/>
      <c r="F52" s="27">
        <v>330593</v>
      </c>
      <c r="G52" s="23">
        <v>0.24</v>
      </c>
      <c r="H52" s="27">
        <f t="shared" si="1"/>
        <v>374627.98759999999</v>
      </c>
      <c r="I52" s="28"/>
      <c r="J52" s="28"/>
      <c r="K52" s="28">
        <v>1</v>
      </c>
      <c r="L52" s="28">
        <f t="shared" si="30"/>
        <v>374627.98759999999</v>
      </c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>
        <f t="shared" si="45"/>
        <v>0</v>
      </c>
      <c r="AO52" s="28"/>
      <c r="AP52" s="28"/>
      <c r="AQ52" s="28"/>
      <c r="AR52" s="30"/>
      <c r="AS52" s="31">
        <f t="shared" si="42"/>
        <v>1</v>
      </c>
      <c r="AT52" s="32">
        <f t="shared" si="43"/>
        <v>374627.98759999999</v>
      </c>
    </row>
    <row r="53" spans="1:46" s="3" customFormat="1" ht="40.5" x14ac:dyDescent="0.2">
      <c r="A53" s="35">
        <v>0.3</v>
      </c>
      <c r="B53" s="58"/>
      <c r="C53" s="24" t="s">
        <v>109</v>
      </c>
      <c r="D53" s="25">
        <v>1.5549999999999999</v>
      </c>
      <c r="E53" s="26"/>
      <c r="F53" s="27">
        <v>152912</v>
      </c>
      <c r="G53" s="23">
        <v>0.17</v>
      </c>
      <c r="H53" s="27">
        <f t="shared" si="1"/>
        <v>167339.24719999998</v>
      </c>
      <c r="I53" s="33">
        <v>50</v>
      </c>
      <c r="J53" s="28">
        <f t="shared" si="5"/>
        <v>8366962.3599999994</v>
      </c>
      <c r="K53" s="28"/>
      <c r="L53" s="28">
        <f t="shared" si="30"/>
        <v>0</v>
      </c>
      <c r="M53" s="28"/>
      <c r="N53" s="28">
        <f>M53*H53</f>
        <v>0</v>
      </c>
      <c r="O53" s="28"/>
      <c r="P53" s="28">
        <f>O53*H53</f>
        <v>0</v>
      </c>
      <c r="Q53" s="28"/>
      <c r="R53" s="28">
        <f>SUM(H53*Q53)</f>
        <v>0</v>
      </c>
      <c r="S53" s="28"/>
      <c r="T53" s="28">
        <f>SUM(S53*H53)</f>
        <v>0</v>
      </c>
      <c r="U53" s="28"/>
      <c r="V53" s="28">
        <f>U53*H53</f>
        <v>0</v>
      </c>
      <c r="W53" s="28"/>
      <c r="X53" s="28">
        <f>W53*H53</f>
        <v>0</v>
      </c>
      <c r="Y53" s="28"/>
      <c r="Z53" s="28">
        <f>SUM(H53*Y53)</f>
        <v>0</v>
      </c>
      <c r="AA53" s="28"/>
      <c r="AB53" s="28">
        <f>SUM(H53*AA53)</f>
        <v>0</v>
      </c>
      <c r="AC53" s="28"/>
      <c r="AD53" s="28">
        <f>AC53*H53</f>
        <v>0</v>
      </c>
      <c r="AE53" s="28">
        <v>2</v>
      </c>
      <c r="AF53" s="28">
        <f>AE53*H53</f>
        <v>334678.49439999997</v>
      </c>
      <c r="AG53" s="28"/>
      <c r="AH53" s="28">
        <f>AG53*H53</f>
        <v>0</v>
      </c>
      <c r="AI53" s="28"/>
      <c r="AJ53" s="28">
        <f>AI53*H53</f>
        <v>0</v>
      </c>
      <c r="AK53" s="28"/>
      <c r="AL53" s="28">
        <f>SUM(H53*AK53)</f>
        <v>0</v>
      </c>
      <c r="AM53" s="28"/>
      <c r="AN53" s="28">
        <f t="shared" si="45"/>
        <v>0</v>
      </c>
      <c r="AO53" s="28"/>
      <c r="AP53" s="28"/>
      <c r="AQ53" s="28"/>
      <c r="AR53" s="30">
        <f>AQ53*H53</f>
        <v>0</v>
      </c>
      <c r="AS53" s="31">
        <f t="shared" si="42"/>
        <v>52</v>
      </c>
      <c r="AT53" s="32">
        <f t="shared" si="43"/>
        <v>8701640.8543999996</v>
      </c>
    </row>
    <row r="54" spans="1:46" s="3" customFormat="1" ht="40.5" x14ac:dyDescent="0.2">
      <c r="A54" s="35">
        <v>0.15</v>
      </c>
      <c r="B54" s="58"/>
      <c r="C54" s="24" t="s">
        <v>110</v>
      </c>
      <c r="D54" s="25">
        <v>1.5549999999999999</v>
      </c>
      <c r="E54" s="26"/>
      <c r="F54" s="27">
        <v>285543</v>
      </c>
      <c r="G54" s="23">
        <v>0.15</v>
      </c>
      <c r="H54" s="27">
        <f t="shared" si="1"/>
        <v>309314.45475000003</v>
      </c>
      <c r="I54" s="33"/>
      <c r="J54" s="28">
        <f t="shared" si="5"/>
        <v>0</v>
      </c>
      <c r="K54" s="28"/>
      <c r="L54" s="28">
        <f t="shared" si="30"/>
        <v>0</v>
      </c>
      <c r="M54" s="28"/>
      <c r="N54" s="28">
        <f>M54*H54</f>
        <v>0</v>
      </c>
      <c r="O54" s="28"/>
      <c r="P54" s="28">
        <f>O54*H54</f>
        <v>0</v>
      </c>
      <c r="Q54" s="28"/>
      <c r="R54" s="28">
        <f>SUM(H54*Q54)</f>
        <v>0</v>
      </c>
      <c r="S54" s="28"/>
      <c r="T54" s="28">
        <f>SUM(S54*H54)</f>
        <v>0</v>
      </c>
      <c r="U54" s="28"/>
      <c r="V54" s="28">
        <f>U54*H54</f>
        <v>0</v>
      </c>
      <c r="W54" s="28"/>
      <c r="X54" s="28">
        <f>W54*H54</f>
        <v>0</v>
      </c>
      <c r="Y54" s="28"/>
      <c r="Z54" s="28">
        <f>SUM(H54*Y54)</f>
        <v>0</v>
      </c>
      <c r="AA54" s="28"/>
      <c r="AB54" s="28">
        <f>SUM(H54*AA54)</f>
        <v>0</v>
      </c>
      <c r="AC54" s="28"/>
      <c r="AD54" s="28">
        <f>AC54*H54</f>
        <v>0</v>
      </c>
      <c r="AE54" s="28"/>
      <c r="AF54" s="28">
        <f>AE54*H54</f>
        <v>0</v>
      </c>
      <c r="AG54" s="28"/>
      <c r="AH54" s="28">
        <f>AG54*H54</f>
        <v>0</v>
      </c>
      <c r="AI54" s="28"/>
      <c r="AJ54" s="28">
        <f>AI54*H54</f>
        <v>0</v>
      </c>
      <c r="AK54" s="28"/>
      <c r="AL54" s="28">
        <f>SUM(H54*AK54)</f>
        <v>0</v>
      </c>
      <c r="AM54" s="28"/>
      <c r="AN54" s="28">
        <f t="shared" si="45"/>
        <v>0</v>
      </c>
      <c r="AO54" s="28"/>
      <c r="AP54" s="28"/>
      <c r="AQ54" s="28"/>
      <c r="AR54" s="30">
        <f>AQ54*H54</f>
        <v>0</v>
      </c>
      <c r="AS54" s="31">
        <f t="shared" si="42"/>
        <v>0</v>
      </c>
      <c r="AT54" s="32">
        <f t="shared" si="43"/>
        <v>0</v>
      </c>
    </row>
    <row r="55" spans="1:46" s="3" customFormat="1" ht="40.5" x14ac:dyDescent="0.2">
      <c r="A55" s="23">
        <v>0.3</v>
      </c>
      <c r="B55" s="58"/>
      <c r="C55" s="24" t="s">
        <v>111</v>
      </c>
      <c r="D55" s="25">
        <v>1.5549999999999999</v>
      </c>
      <c r="E55" s="26"/>
      <c r="F55" s="27">
        <v>225385</v>
      </c>
      <c r="G55" s="23">
        <v>0.37</v>
      </c>
      <c r="H55" s="27">
        <f t="shared" si="1"/>
        <v>271667.80974999996</v>
      </c>
      <c r="I55" s="33">
        <v>300</v>
      </c>
      <c r="J55" s="28">
        <f t="shared" si="5"/>
        <v>81500342.924999982</v>
      </c>
      <c r="K55" s="28">
        <v>4</v>
      </c>
      <c r="L55" s="28">
        <f t="shared" si="30"/>
        <v>1086671.2389999998</v>
      </c>
      <c r="M55" s="28"/>
      <c r="N55" s="28">
        <f>M55*H55</f>
        <v>0</v>
      </c>
      <c r="O55" s="28"/>
      <c r="P55" s="28">
        <f>O55*H55</f>
        <v>0</v>
      </c>
      <c r="Q55" s="28"/>
      <c r="R55" s="28">
        <f>SUM(H55*Q55)</f>
        <v>0</v>
      </c>
      <c r="S55" s="28"/>
      <c r="T55" s="28">
        <f>SUM(S55*H55)</f>
        <v>0</v>
      </c>
      <c r="U55" s="28"/>
      <c r="V55" s="28">
        <f>U55*H55</f>
        <v>0</v>
      </c>
      <c r="W55" s="28"/>
      <c r="X55" s="28">
        <f>W55*H55</f>
        <v>0</v>
      </c>
      <c r="Y55" s="28"/>
      <c r="Z55" s="28">
        <f>SUM(H55*Y55)</f>
        <v>0</v>
      </c>
      <c r="AA55" s="28"/>
      <c r="AB55" s="28">
        <f>SUM(H55*AA55)</f>
        <v>0</v>
      </c>
      <c r="AC55" s="28"/>
      <c r="AD55" s="28">
        <f>AC55*H55</f>
        <v>0</v>
      </c>
      <c r="AE55" s="28">
        <v>1</v>
      </c>
      <c r="AF55" s="28">
        <f>AE55*H55</f>
        <v>271667.80974999996</v>
      </c>
      <c r="AG55" s="28"/>
      <c r="AH55" s="28">
        <f>AG55*H55</f>
        <v>0</v>
      </c>
      <c r="AI55" s="28"/>
      <c r="AJ55" s="28">
        <f>AI55*H55</f>
        <v>0</v>
      </c>
      <c r="AK55" s="28"/>
      <c r="AL55" s="28">
        <f>SUM(H55*AK55)</f>
        <v>0</v>
      </c>
      <c r="AM55" s="28"/>
      <c r="AN55" s="28">
        <f t="shared" si="45"/>
        <v>0</v>
      </c>
      <c r="AO55" s="28"/>
      <c r="AP55" s="28">
        <f>AO55*H55</f>
        <v>0</v>
      </c>
      <c r="AQ55" s="28"/>
      <c r="AR55" s="30">
        <f>AQ55*H55</f>
        <v>0</v>
      </c>
      <c r="AS55" s="31">
        <f t="shared" si="42"/>
        <v>305</v>
      </c>
      <c r="AT55" s="32">
        <f t="shared" si="43"/>
        <v>82858681.97374998</v>
      </c>
    </row>
    <row r="56" spans="1:46" s="3" customFormat="1" ht="54" x14ac:dyDescent="0.2">
      <c r="A56" s="23"/>
      <c r="B56" s="58"/>
      <c r="C56" s="1" t="s">
        <v>112</v>
      </c>
      <c r="D56" s="25">
        <v>1.5549999999999999</v>
      </c>
      <c r="E56" s="26"/>
      <c r="F56" s="27">
        <v>726413</v>
      </c>
      <c r="G56" s="23">
        <v>0.16</v>
      </c>
      <c r="H56" s="27">
        <f t="shared" si="1"/>
        <v>790918.47439999995</v>
      </c>
      <c r="I56" s="33"/>
      <c r="J56" s="28"/>
      <c r="K56" s="28">
        <v>1</v>
      </c>
      <c r="L56" s="28">
        <f t="shared" si="30"/>
        <v>790918.47439999995</v>
      </c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>
        <v>1</v>
      </c>
      <c r="AN56" s="28">
        <f t="shared" si="45"/>
        <v>790918.47439999995</v>
      </c>
      <c r="AO56" s="28"/>
      <c r="AP56" s="28"/>
      <c r="AQ56" s="28"/>
      <c r="AR56" s="30"/>
      <c r="AS56" s="31">
        <f t="shared" si="42"/>
        <v>2</v>
      </c>
      <c r="AT56" s="32">
        <f t="shared" si="43"/>
        <v>1581836.9487999999</v>
      </c>
    </row>
    <row r="57" spans="1:46" s="3" customFormat="1" ht="13.5" x14ac:dyDescent="0.2">
      <c r="A57" s="35">
        <v>0.45</v>
      </c>
      <c r="B57" s="58"/>
      <c r="C57" s="24" t="s">
        <v>113</v>
      </c>
      <c r="D57" s="25">
        <v>1.5549999999999999</v>
      </c>
      <c r="E57" s="26"/>
      <c r="F57" s="27">
        <v>387407</v>
      </c>
      <c r="G57" s="23">
        <v>0.52</v>
      </c>
      <c r="H57" s="27">
        <f t="shared" si="1"/>
        <v>499212.66019999998</v>
      </c>
      <c r="I57" s="33"/>
      <c r="J57" s="28">
        <f t="shared" si="5"/>
        <v>0</v>
      </c>
      <c r="K57" s="28"/>
      <c r="L57" s="28">
        <f t="shared" si="30"/>
        <v>0</v>
      </c>
      <c r="M57" s="28"/>
      <c r="N57" s="28">
        <f>M57*H57</f>
        <v>0</v>
      </c>
      <c r="O57" s="28"/>
      <c r="P57" s="28">
        <f>O57*H57</f>
        <v>0</v>
      </c>
      <c r="Q57" s="28"/>
      <c r="R57" s="28">
        <f>SUM(H57*Q57)</f>
        <v>0</v>
      </c>
      <c r="S57" s="28"/>
      <c r="T57" s="28">
        <f>SUM(S57*H57)</f>
        <v>0</v>
      </c>
      <c r="U57" s="28"/>
      <c r="V57" s="28">
        <f>U57*H57</f>
        <v>0</v>
      </c>
      <c r="W57" s="28"/>
      <c r="X57" s="28">
        <f>W57*H57</f>
        <v>0</v>
      </c>
      <c r="Y57" s="28"/>
      <c r="Z57" s="28">
        <f>SUM(H57*Y57)</f>
        <v>0</v>
      </c>
      <c r="AA57" s="28"/>
      <c r="AB57" s="28">
        <f>SUM(H57*AA57)</f>
        <v>0</v>
      </c>
      <c r="AC57" s="28"/>
      <c r="AD57" s="28">
        <f>AC57*H57</f>
        <v>0</v>
      </c>
      <c r="AE57" s="28"/>
      <c r="AF57" s="28">
        <f>AE57*H57</f>
        <v>0</v>
      </c>
      <c r="AG57" s="28"/>
      <c r="AH57" s="28">
        <f>AG57*H57</f>
        <v>0</v>
      </c>
      <c r="AI57" s="28"/>
      <c r="AJ57" s="28">
        <f>AI57*H57</f>
        <v>0</v>
      </c>
      <c r="AK57" s="28"/>
      <c r="AL57" s="28"/>
      <c r="AM57" s="28"/>
      <c r="AN57" s="28"/>
      <c r="AO57" s="28"/>
      <c r="AP57" s="28"/>
      <c r="AQ57" s="28"/>
      <c r="AR57" s="30">
        <f>AQ57*H57</f>
        <v>0</v>
      </c>
      <c r="AS57" s="31">
        <f t="shared" si="42"/>
        <v>0</v>
      </c>
      <c r="AT57" s="32">
        <f t="shared" si="43"/>
        <v>0</v>
      </c>
    </row>
    <row r="58" spans="1:46" s="3" customFormat="1" ht="13.5" x14ac:dyDescent="0.2">
      <c r="A58" s="23">
        <v>0.15</v>
      </c>
      <c r="B58" s="55" t="s">
        <v>114</v>
      </c>
      <c r="C58" s="24" t="s">
        <v>115</v>
      </c>
      <c r="D58" s="25">
        <v>1.5549999999999999</v>
      </c>
      <c r="E58" s="26"/>
      <c r="F58" s="27">
        <v>157689</v>
      </c>
      <c r="G58" s="23">
        <v>0.18</v>
      </c>
      <c r="H58" s="27">
        <f t="shared" si="1"/>
        <v>173442.13110000003</v>
      </c>
      <c r="I58" s="33">
        <v>16</v>
      </c>
      <c r="J58" s="28">
        <f t="shared" si="5"/>
        <v>2775074.0976000004</v>
      </c>
      <c r="K58" s="28"/>
      <c r="L58" s="28">
        <f t="shared" si="30"/>
        <v>0</v>
      </c>
      <c r="M58" s="28"/>
      <c r="N58" s="28">
        <f>M58*H58</f>
        <v>0</v>
      </c>
      <c r="O58" s="28"/>
      <c r="P58" s="28">
        <f>O58*H58</f>
        <v>0</v>
      </c>
      <c r="Q58" s="28"/>
      <c r="R58" s="28">
        <f>SUM(H58*Q58)</f>
        <v>0</v>
      </c>
      <c r="S58" s="29"/>
      <c r="T58" s="28">
        <f>SUM(S58*H58)</f>
        <v>0</v>
      </c>
      <c r="U58" s="28"/>
      <c r="V58" s="28">
        <f>U58*H58</f>
        <v>0</v>
      </c>
      <c r="W58" s="28"/>
      <c r="X58" s="28">
        <f>W58*H58</f>
        <v>0</v>
      </c>
      <c r="Y58" s="28"/>
      <c r="Z58" s="28">
        <f>SUM(H58*Y58)</f>
        <v>0</v>
      </c>
      <c r="AA58" s="28"/>
      <c r="AB58" s="28">
        <f>SUM(H58*AA58)</f>
        <v>0</v>
      </c>
      <c r="AC58" s="28"/>
      <c r="AD58" s="28">
        <f>AC58*H58</f>
        <v>0</v>
      </c>
      <c r="AE58" s="28"/>
      <c r="AF58" s="28">
        <f>AE58*H58</f>
        <v>0</v>
      </c>
      <c r="AG58" s="28"/>
      <c r="AH58" s="28">
        <f>AG58*H58</f>
        <v>0</v>
      </c>
      <c r="AI58" s="28"/>
      <c r="AJ58" s="28">
        <f>AI58*H58</f>
        <v>0</v>
      </c>
      <c r="AK58" s="28"/>
      <c r="AL58" s="28"/>
      <c r="AM58" s="28"/>
      <c r="AN58" s="28"/>
      <c r="AO58" s="28"/>
      <c r="AP58" s="28"/>
      <c r="AQ58" s="28"/>
      <c r="AR58" s="30">
        <f>AQ58*H58</f>
        <v>0</v>
      </c>
      <c r="AS58" s="31">
        <f t="shared" si="42"/>
        <v>16</v>
      </c>
      <c r="AT58" s="32">
        <f t="shared" si="43"/>
        <v>2775074.0976000004</v>
      </c>
    </row>
    <row r="59" spans="1:46" s="3" customFormat="1" ht="13.5" x14ac:dyDescent="0.2">
      <c r="A59" s="23"/>
      <c r="B59" s="56"/>
      <c r="C59" s="24" t="s">
        <v>116</v>
      </c>
      <c r="D59" s="25">
        <v>1.5549999999999999</v>
      </c>
      <c r="E59" s="26"/>
      <c r="F59" s="27">
        <v>275118</v>
      </c>
      <c r="G59" s="23">
        <v>0.15</v>
      </c>
      <c r="H59" s="27">
        <f t="shared" si="1"/>
        <v>298021.5735</v>
      </c>
      <c r="I59" s="33"/>
      <c r="J59" s="28"/>
      <c r="K59" s="28"/>
      <c r="L59" s="28"/>
      <c r="M59" s="28"/>
      <c r="N59" s="28"/>
      <c r="O59" s="28"/>
      <c r="P59" s="28"/>
      <c r="Q59" s="28"/>
      <c r="R59" s="28"/>
      <c r="S59" s="29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30"/>
      <c r="AS59" s="31"/>
      <c r="AT59" s="32"/>
    </row>
    <row r="60" spans="1:46" s="3" customFormat="1" ht="15.75" customHeight="1" x14ac:dyDescent="0.2">
      <c r="A60" s="38">
        <v>0.15</v>
      </c>
      <c r="B60" s="57" t="s">
        <v>117</v>
      </c>
      <c r="C60" s="1" t="s">
        <v>118</v>
      </c>
      <c r="D60" s="39">
        <v>1.5549999999999999</v>
      </c>
      <c r="E60" s="40">
        <v>1.105</v>
      </c>
      <c r="F60" s="41">
        <v>147325</v>
      </c>
      <c r="G60" s="42">
        <v>0.24</v>
      </c>
      <c r="H60" s="41">
        <f t="shared" si="1"/>
        <v>166948.69</v>
      </c>
      <c r="I60" s="43">
        <v>120</v>
      </c>
      <c r="J60" s="28">
        <f t="shared" si="5"/>
        <v>20033842.800000001</v>
      </c>
      <c r="K60" s="28">
        <v>505</v>
      </c>
      <c r="L60" s="28">
        <f t="shared" ref="L60:L69" si="47">K60*H60</f>
        <v>84309088.450000003</v>
      </c>
      <c r="M60" s="29">
        <v>30</v>
      </c>
      <c r="N60" s="28">
        <f t="shared" ref="N60:N69" si="48">M60*H60</f>
        <v>5008460.7</v>
      </c>
      <c r="O60" s="28"/>
      <c r="P60" s="28">
        <f t="shared" ref="P60:P69" si="49">O60*H60</f>
        <v>0</v>
      </c>
      <c r="Q60" s="28"/>
      <c r="R60" s="28">
        <f t="shared" ref="R60:R69" si="50">SUM(H60*Q60)</f>
        <v>0</v>
      </c>
      <c r="S60" s="29"/>
      <c r="T60" s="28">
        <f t="shared" ref="T60:T69" si="51">SUM(S60*H60)</f>
        <v>0</v>
      </c>
      <c r="U60" s="28"/>
      <c r="V60" s="28">
        <f t="shared" ref="V60:V69" si="52">U60*H60</f>
        <v>0</v>
      </c>
      <c r="W60" s="28"/>
      <c r="X60" s="28">
        <f t="shared" ref="X60:X69" si="53">W60*H60</f>
        <v>0</v>
      </c>
      <c r="Y60" s="28"/>
      <c r="Z60" s="28">
        <f t="shared" ref="Z60:Z69" si="54">SUM(H60*Y60)</f>
        <v>0</v>
      </c>
      <c r="AA60" s="28"/>
      <c r="AB60" s="28">
        <f t="shared" ref="AB60:AB69" si="55">SUM(H60*AA60)</f>
        <v>0</v>
      </c>
      <c r="AC60" s="28"/>
      <c r="AD60" s="28">
        <f t="shared" ref="AD60:AD68" si="56">AC60*H60</f>
        <v>0</v>
      </c>
      <c r="AE60" s="28">
        <v>132</v>
      </c>
      <c r="AF60" s="28">
        <f t="shared" ref="AF60:AF69" si="57">AE60*H60</f>
        <v>22037227.080000002</v>
      </c>
      <c r="AG60" s="28"/>
      <c r="AH60" s="28">
        <f t="shared" ref="AH60:AH69" si="58">AG60*H60</f>
        <v>0</v>
      </c>
      <c r="AI60" s="28"/>
      <c r="AJ60" s="28">
        <f t="shared" ref="AJ60:AJ69" si="59">AI60*H60</f>
        <v>0</v>
      </c>
      <c r="AK60" s="28"/>
      <c r="AL60" s="28"/>
      <c r="AM60" s="28"/>
      <c r="AN60" s="28"/>
      <c r="AO60" s="28"/>
      <c r="AP60" s="28"/>
      <c r="AQ60" s="28"/>
      <c r="AR60" s="30"/>
      <c r="AS60" s="31">
        <f t="shared" ref="AS60:AS69" si="60">M60+K60+O60+Q60+I60+S60+U60+W60+Y60+AA60+AC60+AE60+AG60+AI60+AK60+AM60+AQ60+AO60</f>
        <v>787</v>
      </c>
      <c r="AT60" s="32">
        <f t="shared" ref="AT60:AT69" si="61">N60+L60+P60+R60+J60+T60+V60+X60+Z60+AB60+AD60+AF60+AH60+AJ60+AL60+AN60+AR60+AP60</f>
        <v>131388619.03</v>
      </c>
    </row>
    <row r="61" spans="1:46" s="3" customFormat="1" ht="13.5" x14ac:dyDescent="0.2">
      <c r="A61" s="38">
        <v>0.3</v>
      </c>
      <c r="B61" s="57"/>
      <c r="C61" s="1" t="s">
        <v>119</v>
      </c>
      <c r="D61" s="39">
        <v>1.5549999999999999</v>
      </c>
      <c r="E61" s="40"/>
      <c r="F61" s="41">
        <v>299441</v>
      </c>
      <c r="G61" s="42">
        <v>0.32</v>
      </c>
      <c r="H61" s="41">
        <f t="shared" si="1"/>
        <v>352621.72159999999</v>
      </c>
      <c r="I61" s="43"/>
      <c r="J61" s="28">
        <f t="shared" si="5"/>
        <v>0</v>
      </c>
      <c r="K61" s="28">
        <v>20</v>
      </c>
      <c r="L61" s="28">
        <f t="shared" si="47"/>
        <v>7052434.432</v>
      </c>
      <c r="M61" s="29"/>
      <c r="N61" s="28">
        <f t="shared" si="48"/>
        <v>0</v>
      </c>
      <c r="O61" s="28"/>
      <c r="P61" s="28">
        <f t="shared" si="49"/>
        <v>0</v>
      </c>
      <c r="Q61" s="28"/>
      <c r="R61" s="28">
        <f t="shared" si="50"/>
        <v>0</v>
      </c>
      <c r="S61" s="28"/>
      <c r="T61" s="28">
        <f t="shared" si="51"/>
        <v>0</v>
      </c>
      <c r="U61" s="28"/>
      <c r="V61" s="28">
        <f t="shared" si="52"/>
        <v>0</v>
      </c>
      <c r="W61" s="28"/>
      <c r="X61" s="28">
        <f t="shared" si="53"/>
        <v>0</v>
      </c>
      <c r="Y61" s="28"/>
      <c r="Z61" s="28">
        <f t="shared" si="54"/>
        <v>0</v>
      </c>
      <c r="AA61" s="28"/>
      <c r="AB61" s="28">
        <f t="shared" si="55"/>
        <v>0</v>
      </c>
      <c r="AC61" s="28"/>
      <c r="AD61" s="28">
        <f t="shared" si="56"/>
        <v>0</v>
      </c>
      <c r="AE61" s="28"/>
      <c r="AF61" s="28">
        <f t="shared" si="57"/>
        <v>0</v>
      </c>
      <c r="AG61" s="28"/>
      <c r="AH61" s="28">
        <f t="shared" si="58"/>
        <v>0</v>
      </c>
      <c r="AI61" s="28"/>
      <c r="AJ61" s="28">
        <f t="shared" si="59"/>
        <v>0</v>
      </c>
      <c r="AK61" s="28"/>
      <c r="AL61" s="28"/>
      <c r="AM61" s="28"/>
      <c r="AN61" s="28"/>
      <c r="AO61" s="28"/>
      <c r="AP61" s="28"/>
      <c r="AQ61" s="28"/>
      <c r="AR61" s="30">
        <f>AQ61*H61</f>
        <v>0</v>
      </c>
      <c r="AS61" s="31">
        <f t="shared" si="60"/>
        <v>20</v>
      </c>
      <c r="AT61" s="32">
        <f t="shared" si="61"/>
        <v>7052434.432</v>
      </c>
    </row>
    <row r="62" spans="1:46" s="3" customFormat="1" ht="13.5" x14ac:dyDescent="0.2">
      <c r="A62" s="44">
        <v>0.3</v>
      </c>
      <c r="B62" s="57"/>
      <c r="C62" s="1" t="s">
        <v>120</v>
      </c>
      <c r="D62" s="39">
        <v>1.5549999999999999</v>
      </c>
      <c r="E62" s="40"/>
      <c r="F62" s="41">
        <v>154706</v>
      </c>
      <c r="G62" s="42">
        <v>0.3</v>
      </c>
      <c r="H62" s="41">
        <f>F62*(D62*G62+(1-G62))</f>
        <v>180464.54899999997</v>
      </c>
      <c r="I62" s="43">
        <f>25+25</f>
        <v>50</v>
      </c>
      <c r="J62" s="28">
        <f t="shared" si="5"/>
        <v>9023227.4499999993</v>
      </c>
      <c r="K62" s="28">
        <f>250</f>
        <v>250</v>
      </c>
      <c r="L62" s="28">
        <f t="shared" si="47"/>
        <v>45116137.249999993</v>
      </c>
      <c r="M62" s="29"/>
      <c r="N62" s="28">
        <f t="shared" si="48"/>
        <v>0</v>
      </c>
      <c r="O62" s="28"/>
      <c r="P62" s="28">
        <f t="shared" si="49"/>
        <v>0</v>
      </c>
      <c r="Q62" s="28"/>
      <c r="R62" s="28">
        <f t="shared" si="50"/>
        <v>0</v>
      </c>
      <c r="S62" s="28"/>
      <c r="T62" s="28">
        <f t="shared" si="51"/>
        <v>0</v>
      </c>
      <c r="U62" s="28"/>
      <c r="V62" s="28">
        <f t="shared" si="52"/>
        <v>0</v>
      </c>
      <c r="W62" s="28"/>
      <c r="X62" s="28">
        <f t="shared" si="53"/>
        <v>0</v>
      </c>
      <c r="Y62" s="28"/>
      <c r="Z62" s="28">
        <f t="shared" si="54"/>
        <v>0</v>
      </c>
      <c r="AA62" s="28"/>
      <c r="AB62" s="28">
        <f t="shared" si="55"/>
        <v>0</v>
      </c>
      <c r="AC62" s="28"/>
      <c r="AD62" s="28">
        <f t="shared" si="56"/>
        <v>0</v>
      </c>
      <c r="AE62" s="28">
        <f>5+35</f>
        <v>40</v>
      </c>
      <c r="AF62" s="28">
        <f t="shared" si="57"/>
        <v>7218581.959999999</v>
      </c>
      <c r="AG62" s="28"/>
      <c r="AH62" s="28">
        <f t="shared" si="58"/>
        <v>0</v>
      </c>
      <c r="AI62" s="28"/>
      <c r="AJ62" s="28">
        <f t="shared" si="59"/>
        <v>0</v>
      </c>
      <c r="AK62" s="28"/>
      <c r="AL62" s="28"/>
      <c r="AM62" s="28"/>
      <c r="AN62" s="28"/>
      <c r="AO62" s="28"/>
      <c r="AP62" s="28"/>
      <c r="AQ62" s="28"/>
      <c r="AR62" s="30">
        <f>AQ62*H62</f>
        <v>0</v>
      </c>
      <c r="AS62" s="31">
        <f t="shared" si="60"/>
        <v>340</v>
      </c>
      <c r="AT62" s="32">
        <f t="shared" si="61"/>
        <v>61357946.659999989</v>
      </c>
    </row>
    <row r="63" spans="1:46" s="3" customFormat="1" ht="13.5" x14ac:dyDescent="0.2">
      <c r="A63" s="44">
        <v>0.4</v>
      </c>
      <c r="B63" s="57"/>
      <c r="C63" s="1" t="s">
        <v>121</v>
      </c>
      <c r="D63" s="39">
        <v>1.5549999999999999</v>
      </c>
      <c r="E63" s="40"/>
      <c r="F63" s="41">
        <v>229703</v>
      </c>
      <c r="G63" s="42">
        <v>0.44</v>
      </c>
      <c r="H63" s="41">
        <f t="shared" ref="H63" si="62">F63*(D63*G63+(1-G63))</f>
        <v>285796.47260000004</v>
      </c>
      <c r="I63" s="43">
        <v>50</v>
      </c>
      <c r="J63" s="28">
        <f t="shared" si="5"/>
        <v>14289823.630000003</v>
      </c>
      <c r="K63" s="28">
        <f>150</f>
        <v>150</v>
      </c>
      <c r="L63" s="28">
        <f t="shared" si="47"/>
        <v>42869470.890000008</v>
      </c>
      <c r="M63" s="29"/>
      <c r="N63" s="28">
        <f t="shared" si="48"/>
        <v>0</v>
      </c>
      <c r="O63" s="28"/>
      <c r="P63" s="28">
        <f t="shared" si="49"/>
        <v>0</v>
      </c>
      <c r="Q63" s="28"/>
      <c r="R63" s="28">
        <f t="shared" si="50"/>
        <v>0</v>
      </c>
      <c r="S63" s="28"/>
      <c r="T63" s="28">
        <f t="shared" si="51"/>
        <v>0</v>
      </c>
      <c r="U63" s="28"/>
      <c r="V63" s="28">
        <f t="shared" si="52"/>
        <v>0</v>
      </c>
      <c r="W63" s="28"/>
      <c r="X63" s="28">
        <f t="shared" si="53"/>
        <v>0</v>
      </c>
      <c r="Y63" s="28"/>
      <c r="Z63" s="28">
        <f t="shared" si="54"/>
        <v>0</v>
      </c>
      <c r="AA63" s="28"/>
      <c r="AB63" s="28">
        <f t="shared" si="55"/>
        <v>0</v>
      </c>
      <c r="AC63" s="28"/>
      <c r="AD63" s="28">
        <f t="shared" si="56"/>
        <v>0</v>
      </c>
      <c r="AE63" s="28">
        <v>40</v>
      </c>
      <c r="AF63" s="28">
        <f t="shared" si="57"/>
        <v>11431858.904000001</v>
      </c>
      <c r="AG63" s="28"/>
      <c r="AH63" s="28">
        <f t="shared" si="58"/>
        <v>0</v>
      </c>
      <c r="AI63" s="28"/>
      <c r="AJ63" s="28">
        <f t="shared" si="59"/>
        <v>0</v>
      </c>
      <c r="AK63" s="28"/>
      <c r="AL63" s="28"/>
      <c r="AM63" s="28"/>
      <c r="AN63" s="28"/>
      <c r="AO63" s="28"/>
      <c r="AP63" s="28"/>
      <c r="AQ63" s="28"/>
      <c r="AR63" s="30">
        <f>AQ63*H63</f>
        <v>0</v>
      </c>
      <c r="AS63" s="31">
        <f t="shared" si="60"/>
        <v>240</v>
      </c>
      <c r="AT63" s="32">
        <f t="shared" si="61"/>
        <v>68591153.42400001</v>
      </c>
    </row>
    <row r="64" spans="1:46" s="3" customFormat="1" ht="13.5" x14ac:dyDescent="0.2">
      <c r="A64" s="38">
        <v>0.15</v>
      </c>
      <c r="B64" s="57"/>
      <c r="C64" s="1" t="s">
        <v>122</v>
      </c>
      <c r="D64" s="39">
        <v>1.5549999999999999</v>
      </c>
      <c r="E64" s="40"/>
      <c r="F64" s="41">
        <v>375053</v>
      </c>
      <c r="G64" s="42">
        <v>0.09</v>
      </c>
      <c r="H64" s="41">
        <f t="shared" si="1"/>
        <v>393786.89734999998</v>
      </c>
      <c r="I64" s="43">
        <v>5</v>
      </c>
      <c r="J64" s="28">
        <f t="shared" si="5"/>
        <v>1968934.4867499999</v>
      </c>
      <c r="K64" s="28"/>
      <c r="L64" s="28">
        <f t="shared" si="47"/>
        <v>0</v>
      </c>
      <c r="M64" s="29">
        <v>4</v>
      </c>
      <c r="N64" s="28">
        <f t="shared" si="48"/>
        <v>1575147.5893999999</v>
      </c>
      <c r="O64" s="28"/>
      <c r="P64" s="28">
        <f t="shared" si="49"/>
        <v>0</v>
      </c>
      <c r="Q64" s="28"/>
      <c r="R64" s="28">
        <f t="shared" si="50"/>
        <v>0</v>
      </c>
      <c r="S64" s="28"/>
      <c r="T64" s="28">
        <f t="shared" si="51"/>
        <v>0</v>
      </c>
      <c r="U64" s="28"/>
      <c r="V64" s="28">
        <f t="shared" si="52"/>
        <v>0</v>
      </c>
      <c r="W64" s="28"/>
      <c r="X64" s="28">
        <f t="shared" si="53"/>
        <v>0</v>
      </c>
      <c r="Y64" s="28"/>
      <c r="Z64" s="28">
        <f t="shared" si="54"/>
        <v>0</v>
      </c>
      <c r="AA64" s="28"/>
      <c r="AB64" s="28">
        <f t="shared" si="55"/>
        <v>0</v>
      </c>
      <c r="AC64" s="28"/>
      <c r="AD64" s="28">
        <f t="shared" si="56"/>
        <v>0</v>
      </c>
      <c r="AE64" s="28"/>
      <c r="AF64" s="28">
        <f t="shared" si="57"/>
        <v>0</v>
      </c>
      <c r="AG64" s="28"/>
      <c r="AH64" s="28">
        <f t="shared" si="58"/>
        <v>0</v>
      </c>
      <c r="AI64" s="28"/>
      <c r="AJ64" s="28">
        <f t="shared" si="59"/>
        <v>0</v>
      </c>
      <c r="AK64" s="28"/>
      <c r="AL64" s="28"/>
      <c r="AM64" s="28"/>
      <c r="AN64" s="28"/>
      <c r="AO64" s="28"/>
      <c r="AP64" s="28"/>
      <c r="AQ64" s="28"/>
      <c r="AR64" s="30">
        <f>AQ64*H64</f>
        <v>0</v>
      </c>
      <c r="AS64" s="31">
        <f t="shared" si="60"/>
        <v>9</v>
      </c>
      <c r="AT64" s="32">
        <f t="shared" si="61"/>
        <v>3544082.0761500001</v>
      </c>
    </row>
    <row r="65" spans="1:46" s="3" customFormat="1" ht="13.5" x14ac:dyDescent="0.2">
      <c r="A65" s="38">
        <v>0.3</v>
      </c>
      <c r="B65" s="57" t="s">
        <v>123</v>
      </c>
      <c r="C65" s="1" t="s">
        <v>124</v>
      </c>
      <c r="D65" s="39">
        <v>1.5549999999999999</v>
      </c>
      <c r="E65" s="40">
        <v>1.105</v>
      </c>
      <c r="F65" s="41">
        <v>103859</v>
      </c>
      <c r="G65" s="42">
        <v>0.28000000000000003</v>
      </c>
      <c r="H65" s="41">
        <f t="shared" si="1"/>
        <v>119998.68859999999</v>
      </c>
      <c r="I65" s="43">
        <v>35</v>
      </c>
      <c r="J65" s="28">
        <f t="shared" si="5"/>
        <v>4199954.1009999998</v>
      </c>
      <c r="K65" s="28"/>
      <c r="L65" s="28">
        <f t="shared" si="47"/>
        <v>0</v>
      </c>
      <c r="M65" s="29">
        <v>40</v>
      </c>
      <c r="N65" s="28">
        <f t="shared" si="48"/>
        <v>4799947.5439999998</v>
      </c>
      <c r="O65" s="28"/>
      <c r="P65" s="28">
        <f t="shared" si="49"/>
        <v>0</v>
      </c>
      <c r="Q65" s="28"/>
      <c r="R65" s="28">
        <f t="shared" si="50"/>
        <v>0</v>
      </c>
      <c r="S65" s="28"/>
      <c r="T65" s="28">
        <f t="shared" si="51"/>
        <v>0</v>
      </c>
      <c r="U65" s="28"/>
      <c r="V65" s="28">
        <f t="shared" si="52"/>
        <v>0</v>
      </c>
      <c r="W65" s="28"/>
      <c r="X65" s="28">
        <f t="shared" si="53"/>
        <v>0</v>
      </c>
      <c r="Y65" s="28"/>
      <c r="Z65" s="28">
        <f t="shared" si="54"/>
        <v>0</v>
      </c>
      <c r="AA65" s="28"/>
      <c r="AB65" s="28">
        <f t="shared" si="55"/>
        <v>0</v>
      </c>
      <c r="AC65" s="28">
        <v>29</v>
      </c>
      <c r="AD65" s="28">
        <f t="shared" si="56"/>
        <v>3479961.9693999998</v>
      </c>
      <c r="AE65" s="28">
        <v>104</v>
      </c>
      <c r="AF65" s="28">
        <f t="shared" si="57"/>
        <v>12479863.614399999</v>
      </c>
      <c r="AG65" s="28"/>
      <c r="AH65" s="28">
        <f t="shared" si="58"/>
        <v>0</v>
      </c>
      <c r="AI65" s="28"/>
      <c r="AJ65" s="28">
        <f t="shared" si="59"/>
        <v>0</v>
      </c>
      <c r="AK65" s="28"/>
      <c r="AL65" s="28"/>
      <c r="AM65" s="28"/>
      <c r="AN65" s="28"/>
      <c r="AO65" s="28"/>
      <c r="AP65" s="28"/>
      <c r="AQ65" s="28"/>
      <c r="AR65" s="30"/>
      <c r="AS65" s="31">
        <f t="shared" si="60"/>
        <v>208</v>
      </c>
      <c r="AT65" s="32">
        <f t="shared" si="61"/>
        <v>24959727.228799999</v>
      </c>
    </row>
    <row r="66" spans="1:46" s="3" customFormat="1" ht="13.5" x14ac:dyDescent="0.2">
      <c r="A66" s="38">
        <v>0.3</v>
      </c>
      <c r="B66" s="57"/>
      <c r="C66" s="1" t="s">
        <v>125</v>
      </c>
      <c r="D66" s="39">
        <v>1.5549999999999999</v>
      </c>
      <c r="E66" s="40"/>
      <c r="F66" s="41">
        <v>152839</v>
      </c>
      <c r="G66" s="42">
        <v>0.32</v>
      </c>
      <c r="H66" s="41">
        <f t="shared" si="1"/>
        <v>179983.2064</v>
      </c>
      <c r="I66" s="43">
        <v>12</v>
      </c>
      <c r="J66" s="28">
        <f t="shared" si="5"/>
        <v>2159798.4767999998</v>
      </c>
      <c r="K66" s="28"/>
      <c r="L66" s="28">
        <f t="shared" si="47"/>
        <v>0</v>
      </c>
      <c r="M66" s="28"/>
      <c r="N66" s="28">
        <f t="shared" si="48"/>
        <v>0</v>
      </c>
      <c r="O66" s="28"/>
      <c r="P66" s="28">
        <f t="shared" si="49"/>
        <v>0</v>
      </c>
      <c r="Q66" s="28"/>
      <c r="R66" s="28">
        <f t="shared" si="50"/>
        <v>0</v>
      </c>
      <c r="S66" s="28"/>
      <c r="T66" s="28">
        <f t="shared" si="51"/>
        <v>0</v>
      </c>
      <c r="U66" s="28"/>
      <c r="V66" s="28">
        <f t="shared" si="52"/>
        <v>0</v>
      </c>
      <c r="W66" s="28"/>
      <c r="X66" s="28">
        <f t="shared" si="53"/>
        <v>0</v>
      </c>
      <c r="Y66" s="28"/>
      <c r="Z66" s="28">
        <f t="shared" si="54"/>
        <v>0</v>
      </c>
      <c r="AA66" s="28"/>
      <c r="AB66" s="28">
        <f t="shared" si="55"/>
        <v>0</v>
      </c>
      <c r="AC66" s="28">
        <v>15</v>
      </c>
      <c r="AD66" s="28">
        <f t="shared" si="56"/>
        <v>2699748.0959999999</v>
      </c>
      <c r="AE66" s="28"/>
      <c r="AF66" s="28">
        <f t="shared" si="57"/>
        <v>0</v>
      </c>
      <c r="AG66" s="28"/>
      <c r="AH66" s="28">
        <f t="shared" si="58"/>
        <v>0</v>
      </c>
      <c r="AI66" s="28"/>
      <c r="AJ66" s="28">
        <f t="shared" si="59"/>
        <v>0</v>
      </c>
      <c r="AK66" s="28"/>
      <c r="AL66" s="28"/>
      <c r="AM66" s="28"/>
      <c r="AN66" s="28"/>
      <c r="AO66" s="28"/>
      <c r="AP66" s="28"/>
      <c r="AQ66" s="28"/>
      <c r="AR66" s="30">
        <f>AQ66*H66</f>
        <v>0</v>
      </c>
      <c r="AS66" s="31">
        <f t="shared" si="60"/>
        <v>27</v>
      </c>
      <c r="AT66" s="32">
        <f t="shared" si="61"/>
        <v>4859546.5727999993</v>
      </c>
    </row>
    <row r="67" spans="1:46" s="3" customFormat="1" ht="13.5" x14ac:dyDescent="0.2">
      <c r="A67" s="38">
        <v>0.3</v>
      </c>
      <c r="B67" s="34" t="s">
        <v>126</v>
      </c>
      <c r="C67" s="1" t="s">
        <v>127</v>
      </c>
      <c r="D67" s="39">
        <v>1.5549999999999999</v>
      </c>
      <c r="E67" s="40"/>
      <c r="F67" s="41">
        <v>135258</v>
      </c>
      <c r="G67" s="42">
        <v>0.31</v>
      </c>
      <c r="H67" s="41">
        <f t="shared" si="1"/>
        <v>158529.13889999999</v>
      </c>
      <c r="I67" s="43">
        <v>17</v>
      </c>
      <c r="J67" s="28">
        <f t="shared" si="5"/>
        <v>2694995.3613</v>
      </c>
      <c r="K67" s="28"/>
      <c r="L67" s="28">
        <f t="shared" si="47"/>
        <v>0</v>
      </c>
      <c r="M67" s="28"/>
      <c r="N67" s="28">
        <f t="shared" si="48"/>
        <v>0</v>
      </c>
      <c r="O67" s="28"/>
      <c r="P67" s="28">
        <f t="shared" si="49"/>
        <v>0</v>
      </c>
      <c r="Q67" s="28"/>
      <c r="R67" s="28">
        <f t="shared" si="50"/>
        <v>0</v>
      </c>
      <c r="S67" s="28"/>
      <c r="T67" s="28">
        <f t="shared" si="51"/>
        <v>0</v>
      </c>
      <c r="U67" s="28"/>
      <c r="V67" s="28">
        <f t="shared" si="52"/>
        <v>0</v>
      </c>
      <c r="W67" s="28"/>
      <c r="X67" s="28">
        <f t="shared" si="53"/>
        <v>0</v>
      </c>
      <c r="Y67" s="28">
        <v>12</v>
      </c>
      <c r="Z67" s="28">
        <f t="shared" si="54"/>
        <v>1902349.6667999998</v>
      </c>
      <c r="AA67" s="28"/>
      <c r="AB67" s="28">
        <f t="shared" si="55"/>
        <v>0</v>
      </c>
      <c r="AC67" s="28"/>
      <c r="AD67" s="28">
        <f t="shared" si="56"/>
        <v>0</v>
      </c>
      <c r="AE67" s="28"/>
      <c r="AF67" s="28">
        <f t="shared" si="57"/>
        <v>0</v>
      </c>
      <c r="AG67" s="28"/>
      <c r="AH67" s="28">
        <f t="shared" si="58"/>
        <v>0</v>
      </c>
      <c r="AI67" s="28"/>
      <c r="AJ67" s="28">
        <f t="shared" si="59"/>
        <v>0</v>
      </c>
      <c r="AK67" s="28"/>
      <c r="AL67" s="28"/>
      <c r="AM67" s="28"/>
      <c r="AN67" s="28"/>
      <c r="AO67" s="28"/>
      <c r="AP67" s="28"/>
      <c r="AQ67" s="28"/>
      <c r="AR67" s="30"/>
      <c r="AS67" s="31">
        <f t="shared" si="60"/>
        <v>29</v>
      </c>
      <c r="AT67" s="32">
        <f t="shared" si="61"/>
        <v>4597345.0280999998</v>
      </c>
    </row>
    <row r="68" spans="1:46" s="3" customFormat="1" ht="13.5" x14ac:dyDescent="0.2">
      <c r="A68" s="38">
        <v>0.15</v>
      </c>
      <c r="B68" s="57" t="s">
        <v>128</v>
      </c>
      <c r="C68" s="1" t="s">
        <v>129</v>
      </c>
      <c r="D68" s="39">
        <v>1.5549999999999999</v>
      </c>
      <c r="E68" s="40"/>
      <c r="F68" s="41">
        <v>204609</v>
      </c>
      <c r="G68" s="42">
        <v>0.17</v>
      </c>
      <c r="H68" s="41">
        <f t="shared" si="1"/>
        <v>223913.85914999997</v>
      </c>
      <c r="I68" s="43">
        <v>10</v>
      </c>
      <c r="J68" s="28">
        <f t="shared" si="5"/>
        <v>2239138.5914999996</v>
      </c>
      <c r="K68" s="28"/>
      <c r="L68" s="28">
        <f t="shared" si="47"/>
        <v>0</v>
      </c>
      <c r="M68" s="28"/>
      <c r="N68" s="28">
        <f t="shared" si="48"/>
        <v>0</v>
      </c>
      <c r="O68" s="28"/>
      <c r="P68" s="28">
        <f t="shared" si="49"/>
        <v>0</v>
      </c>
      <c r="Q68" s="28"/>
      <c r="R68" s="28">
        <f t="shared" si="50"/>
        <v>0</v>
      </c>
      <c r="S68" s="28"/>
      <c r="T68" s="28">
        <f t="shared" si="51"/>
        <v>0</v>
      </c>
      <c r="U68" s="28"/>
      <c r="V68" s="28">
        <f t="shared" si="52"/>
        <v>0</v>
      </c>
      <c r="W68" s="28"/>
      <c r="X68" s="28">
        <f t="shared" si="53"/>
        <v>0</v>
      </c>
      <c r="Y68" s="28"/>
      <c r="Z68" s="28">
        <f t="shared" si="54"/>
        <v>0</v>
      </c>
      <c r="AA68" s="28"/>
      <c r="AB68" s="28">
        <f t="shared" si="55"/>
        <v>0</v>
      </c>
      <c r="AC68" s="28"/>
      <c r="AD68" s="28">
        <f t="shared" si="56"/>
        <v>0</v>
      </c>
      <c r="AE68" s="28"/>
      <c r="AF68" s="28">
        <f t="shared" si="57"/>
        <v>0</v>
      </c>
      <c r="AG68" s="28"/>
      <c r="AH68" s="28">
        <f t="shared" si="58"/>
        <v>0</v>
      </c>
      <c r="AI68" s="28"/>
      <c r="AJ68" s="28">
        <f t="shared" si="59"/>
        <v>0</v>
      </c>
      <c r="AK68" s="28"/>
      <c r="AL68" s="28"/>
      <c r="AM68" s="28"/>
      <c r="AN68" s="28"/>
      <c r="AO68" s="28"/>
      <c r="AP68" s="28"/>
      <c r="AQ68" s="28"/>
      <c r="AR68" s="30"/>
      <c r="AS68" s="31">
        <f t="shared" si="60"/>
        <v>10</v>
      </c>
      <c r="AT68" s="32">
        <f t="shared" si="61"/>
        <v>2239138.5914999996</v>
      </c>
    </row>
    <row r="69" spans="1:46" s="3" customFormat="1" ht="13.5" x14ac:dyDescent="0.2">
      <c r="A69" s="45"/>
      <c r="B69" s="57"/>
      <c r="C69" s="1" t="s">
        <v>130</v>
      </c>
      <c r="D69" s="39">
        <v>1.5549999999999999</v>
      </c>
      <c r="E69" s="40"/>
      <c r="F69" s="41">
        <v>112284</v>
      </c>
      <c r="G69" s="42">
        <v>0.32</v>
      </c>
      <c r="H69" s="41">
        <f>F69*(D69*G69+(1-G69))</f>
        <v>132225.6384</v>
      </c>
      <c r="I69" s="43"/>
      <c r="J69" s="28"/>
      <c r="K69" s="28"/>
      <c r="L69" s="28">
        <f t="shared" si="47"/>
        <v>0</v>
      </c>
      <c r="M69" s="28"/>
      <c r="N69" s="28">
        <f t="shared" si="48"/>
        <v>0</v>
      </c>
      <c r="O69" s="28"/>
      <c r="P69" s="28">
        <f t="shared" si="49"/>
        <v>0</v>
      </c>
      <c r="Q69" s="28"/>
      <c r="R69" s="28">
        <f t="shared" si="50"/>
        <v>0</v>
      </c>
      <c r="S69" s="28"/>
      <c r="T69" s="28">
        <f t="shared" si="51"/>
        <v>0</v>
      </c>
      <c r="U69" s="28"/>
      <c r="V69" s="28">
        <f t="shared" si="52"/>
        <v>0</v>
      </c>
      <c r="W69" s="28"/>
      <c r="X69" s="28">
        <f t="shared" si="53"/>
        <v>0</v>
      </c>
      <c r="Y69" s="28"/>
      <c r="Z69" s="28">
        <f t="shared" si="54"/>
        <v>0</v>
      </c>
      <c r="AA69" s="28"/>
      <c r="AB69" s="28">
        <f t="shared" si="55"/>
        <v>0</v>
      </c>
      <c r="AC69" s="28"/>
      <c r="AD69" s="28"/>
      <c r="AE69" s="28"/>
      <c r="AF69" s="28">
        <f t="shared" si="57"/>
        <v>0</v>
      </c>
      <c r="AG69" s="28"/>
      <c r="AH69" s="28">
        <f t="shared" si="58"/>
        <v>0</v>
      </c>
      <c r="AI69" s="28"/>
      <c r="AJ69" s="28">
        <f t="shared" si="59"/>
        <v>0</v>
      </c>
      <c r="AK69" s="28"/>
      <c r="AL69" s="28"/>
      <c r="AM69" s="28"/>
      <c r="AN69" s="28"/>
      <c r="AO69" s="28"/>
      <c r="AP69" s="28"/>
      <c r="AQ69" s="28"/>
      <c r="AR69" s="30"/>
      <c r="AS69" s="31">
        <f t="shared" si="60"/>
        <v>0</v>
      </c>
      <c r="AT69" s="32">
        <f t="shared" si="61"/>
        <v>0</v>
      </c>
    </row>
    <row r="70" spans="1:46" s="46" customFormat="1" ht="21.75" customHeight="1" x14ac:dyDescent="0.2">
      <c r="B70" s="47" t="s">
        <v>131</v>
      </c>
      <c r="C70" s="48" t="s">
        <v>132</v>
      </c>
      <c r="D70" s="48"/>
      <c r="E70" s="48"/>
      <c r="F70" s="49"/>
      <c r="G70" s="48"/>
      <c r="H70" s="48"/>
      <c r="I70" s="50">
        <f t="shared" ref="I70:J70" si="63">SUM(I10:I69)</f>
        <v>1724</v>
      </c>
      <c r="J70" s="51">
        <f t="shared" si="63"/>
        <v>347788893.64939994</v>
      </c>
      <c r="K70" s="51">
        <f t="shared" ref="K70:Z70" si="64">SUM(K10:K69)</f>
        <v>1807</v>
      </c>
      <c r="L70" s="51">
        <f t="shared" si="64"/>
        <v>393367096.89985001</v>
      </c>
      <c r="M70" s="51">
        <f t="shared" si="64"/>
        <v>120</v>
      </c>
      <c r="N70" s="51">
        <f t="shared" si="64"/>
        <v>20982081.0134</v>
      </c>
      <c r="O70" s="51">
        <f t="shared" si="64"/>
        <v>94</v>
      </c>
      <c r="P70" s="51">
        <f t="shared" si="64"/>
        <v>21133625.775200002</v>
      </c>
      <c r="Q70" s="51">
        <f t="shared" si="64"/>
        <v>280</v>
      </c>
      <c r="R70" s="51">
        <f t="shared" si="64"/>
        <v>44151574.67750001</v>
      </c>
      <c r="S70" s="51">
        <f t="shared" si="64"/>
        <v>0</v>
      </c>
      <c r="T70" s="51">
        <f t="shared" si="64"/>
        <v>0</v>
      </c>
      <c r="U70" s="51">
        <f t="shared" si="64"/>
        <v>0</v>
      </c>
      <c r="V70" s="51">
        <f t="shared" si="64"/>
        <v>0</v>
      </c>
      <c r="W70" s="51">
        <f t="shared" si="64"/>
        <v>0</v>
      </c>
      <c r="X70" s="51">
        <f t="shared" si="64"/>
        <v>0</v>
      </c>
      <c r="Y70" s="51">
        <f t="shared" si="64"/>
        <v>17</v>
      </c>
      <c r="Z70" s="51">
        <f t="shared" si="64"/>
        <v>2313858.5117999995</v>
      </c>
      <c r="AA70" s="51">
        <f>SUM(AA10:AA69)</f>
        <v>76</v>
      </c>
      <c r="AB70" s="51">
        <f>SUM(AB10:AB69)</f>
        <v>9979794.5284000002</v>
      </c>
      <c r="AC70" s="51">
        <f>SUM(AC10:AC69)</f>
        <v>100</v>
      </c>
      <c r="AD70" s="51">
        <f>SUM(AD10:AD69)</f>
        <v>12807218.795200001</v>
      </c>
      <c r="AE70" s="51">
        <f t="shared" ref="AE70:AF70" si="65">SUM(AE10:AE69)</f>
        <v>476</v>
      </c>
      <c r="AF70" s="51">
        <f t="shared" si="65"/>
        <v>83653496.377700001</v>
      </c>
      <c r="AG70" s="51">
        <f>SUM(AG10:AG69)</f>
        <v>10</v>
      </c>
      <c r="AH70" s="51">
        <f>SUM(AH10:AH69)</f>
        <v>2027863.8599999999</v>
      </c>
      <c r="AI70" s="51">
        <f>SUM(AI10:AI69)</f>
        <v>42</v>
      </c>
      <c r="AJ70" s="51">
        <f>SUM(AJ10:AJ69)</f>
        <v>7139062.1070000008</v>
      </c>
      <c r="AK70" s="51">
        <f t="shared" ref="AK70:AL70" si="66">SUM(AK10:AK69)</f>
        <v>12</v>
      </c>
      <c r="AL70" s="51">
        <f t="shared" si="66"/>
        <v>1988714.2415999998</v>
      </c>
      <c r="AM70" s="51">
        <f>SUM(AM10:AM69)</f>
        <v>265</v>
      </c>
      <c r="AN70" s="51">
        <f>SUM(AN10:AN69)</f>
        <v>58823994.238150001</v>
      </c>
      <c r="AO70" s="51">
        <f t="shared" ref="AO70:AP70" si="67">SUM(AO10:AO69)</f>
        <v>110</v>
      </c>
      <c r="AP70" s="51">
        <f t="shared" si="67"/>
        <v>25288966.419999998</v>
      </c>
      <c r="AQ70" s="51">
        <f>SUM(AQ10:AQ69)</f>
        <v>0</v>
      </c>
      <c r="AR70" s="51">
        <f>SUM(AR10:AR69)</f>
        <v>0</v>
      </c>
      <c r="AS70" s="52">
        <f>SUM(AS10:AS69)</f>
        <v>5133</v>
      </c>
      <c r="AT70" s="53">
        <f>SUM(AT10:AT69)</f>
        <v>1031446241.0952002</v>
      </c>
    </row>
    <row r="74" spans="1:46" x14ac:dyDescent="0.2">
      <c r="AT74" s="54"/>
    </row>
    <row r="75" spans="1:46" ht="30.75" customHeight="1" x14ac:dyDescent="0.2"/>
  </sheetData>
  <autoFilter ref="A8:AT70"/>
  <mergeCells count="78">
    <mergeCell ref="A5:A8"/>
    <mergeCell ref="B5:B8"/>
    <mergeCell ref="C5:C8"/>
    <mergeCell ref="D5:E5"/>
    <mergeCell ref="F5:F8"/>
    <mergeCell ref="AC5:AD5"/>
    <mergeCell ref="H5:H8"/>
    <mergeCell ref="I5:J5"/>
    <mergeCell ref="K5:L5"/>
    <mergeCell ref="M5:N5"/>
    <mergeCell ref="O5:P5"/>
    <mergeCell ref="Q5:R5"/>
    <mergeCell ref="S5:T5"/>
    <mergeCell ref="U5:V5"/>
    <mergeCell ref="W5:X5"/>
    <mergeCell ref="Y5:Z5"/>
    <mergeCell ref="AA5:AB5"/>
    <mergeCell ref="AQ5:AR5"/>
    <mergeCell ref="AS5:AT6"/>
    <mergeCell ref="I6:J6"/>
    <mergeCell ref="K6:L6"/>
    <mergeCell ref="M6:N6"/>
    <mergeCell ref="O6:P6"/>
    <mergeCell ref="Q6:R6"/>
    <mergeCell ref="S6:T6"/>
    <mergeCell ref="U6:V6"/>
    <mergeCell ref="W6:X6"/>
    <mergeCell ref="AE5:AF5"/>
    <mergeCell ref="AG5:AH5"/>
    <mergeCell ref="AI5:AJ5"/>
    <mergeCell ref="AK5:AL5"/>
    <mergeCell ref="AM5:AN5"/>
    <mergeCell ref="AO5:AP5"/>
    <mergeCell ref="AK6:AL6"/>
    <mergeCell ref="AM6:AN6"/>
    <mergeCell ref="AO6:AP6"/>
    <mergeCell ref="AQ6:AR6"/>
    <mergeCell ref="I7:J7"/>
    <mergeCell ref="K7:L7"/>
    <mergeCell ref="M7:N7"/>
    <mergeCell ref="O7:P7"/>
    <mergeCell ref="Q7:R7"/>
    <mergeCell ref="S7:T7"/>
    <mergeCell ref="Y6:Z6"/>
    <mergeCell ref="AA6:AB6"/>
    <mergeCell ref="AC6:AD6"/>
    <mergeCell ref="AE6:AF6"/>
    <mergeCell ref="AG6:AH6"/>
    <mergeCell ref="AI6:AJ6"/>
    <mergeCell ref="B21:B26"/>
    <mergeCell ref="AG7:AH7"/>
    <mergeCell ref="AI7:AJ7"/>
    <mergeCell ref="AK7:AL7"/>
    <mergeCell ref="AM7:AN7"/>
    <mergeCell ref="U7:V7"/>
    <mergeCell ref="W7:X7"/>
    <mergeCell ref="Y7:Z7"/>
    <mergeCell ref="AA7:AB7"/>
    <mergeCell ref="AC7:AD7"/>
    <mergeCell ref="AE7:AF7"/>
    <mergeCell ref="G5:G8"/>
    <mergeCell ref="AS7:AT7"/>
    <mergeCell ref="B10:B11"/>
    <mergeCell ref="B12:B13"/>
    <mergeCell ref="B15:B16"/>
    <mergeCell ref="B19:B20"/>
    <mergeCell ref="AO7:AP7"/>
    <mergeCell ref="AQ7:AR7"/>
    <mergeCell ref="B58:B59"/>
    <mergeCell ref="B60:B64"/>
    <mergeCell ref="B65:B66"/>
    <mergeCell ref="B68:B69"/>
    <mergeCell ref="B27:B28"/>
    <mergeCell ref="B29:B34"/>
    <mergeCell ref="B35:B37"/>
    <mergeCell ref="B38:B39"/>
    <mergeCell ref="B40:B43"/>
    <mergeCell ref="B45:B57"/>
  </mergeCells>
  <pageMargins left="0" right="0" top="0" bottom="0" header="0.11811023622047245" footer="0.11811023622047245"/>
  <pageSetup paperSize="9" scale="75" orientation="portrait" r:id="rId1"/>
  <headerFooter differentFirst="1">
    <oddHeader>&amp;C&amp;P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ВМП</vt:lpstr>
      <vt:lpstr>ВМП!Заголовки_для_печати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Солод Ольга Геннадьевна</cp:lastModifiedBy>
  <dcterms:created xsi:type="dcterms:W3CDTF">2022-02-02T07:00:59Z</dcterms:created>
  <dcterms:modified xsi:type="dcterms:W3CDTF">2022-02-02T07:13:19Z</dcterms:modified>
</cp:coreProperties>
</file>